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firstSheet="4" activeTab="6"/>
  </bookViews>
  <sheets>
    <sheet name="бижутерия" sheetId="23" r:id="rId1"/>
    <sheet name="бирки" sheetId="21" r:id="rId2"/>
    <sheet name="брелоки" sheetId="2" r:id="rId3"/>
    <sheet name="буквы" sheetId="3" r:id="rId4"/>
    <sheet name="визитки, карточки, таблички" sheetId="20" r:id="rId5"/>
    <sheet name="гравировка" sheetId="16" r:id="rId6"/>
    <sheet name="декупаж и роспись" sheetId="4" r:id="rId7"/>
    <sheet name="заготовки для часов" sheetId="5" r:id="rId8"/>
    <sheet name="календари" sheetId="17" r:id="rId9"/>
    <sheet name="магниты" sheetId="6" r:id="rId10"/>
    <sheet name="наградная продукция" sheetId="18" r:id="rId11"/>
    <sheet name="подносы подставки" sheetId="25" r:id="rId12"/>
    <sheet name="ресторанная продукция" sheetId="22" r:id="rId13"/>
    <sheet name="свадебные аксессуары" sheetId="8" r:id="rId14"/>
    <sheet name="сувенирная продукция" sheetId="10" r:id="rId15"/>
    <sheet name="товары для детей" sheetId="15" r:id="rId16"/>
    <sheet name="чайные домики" sheetId="12" r:id="rId17"/>
    <sheet name="шкатулки" sheetId="14" r:id="rId18"/>
    <sheet name="новый год" sheetId="7" r:id="rId19"/>
  </sheets>
  <calcPr calcId="124519"/>
</workbook>
</file>

<file path=xl/calcChain.xml><?xml version="1.0" encoding="utf-8"?>
<calcChain xmlns="http://schemas.openxmlformats.org/spreadsheetml/2006/main">
  <c r="G8" i="23"/>
  <c r="G7"/>
  <c r="G6"/>
  <c r="G5"/>
  <c r="G4"/>
  <c r="G3"/>
  <c r="G2"/>
  <c r="J13" i="3"/>
  <c r="J14"/>
  <c r="J15"/>
  <c r="J16"/>
  <c r="J12"/>
  <c r="J11"/>
  <c r="I13"/>
  <c r="I14"/>
  <c r="I15"/>
  <c r="I16"/>
  <c r="I12"/>
  <c r="I11"/>
  <c r="F26" i="4"/>
  <c r="F25"/>
  <c r="F24"/>
  <c r="F23"/>
  <c r="F22"/>
  <c r="F21"/>
  <c r="F20"/>
  <c r="F19"/>
  <c r="F18"/>
  <c r="H9" i="3"/>
  <c r="I9"/>
  <c r="J9"/>
  <c r="F9"/>
  <c r="H19" i="7"/>
  <c r="G19"/>
  <c r="F19"/>
  <c r="H21"/>
  <c r="G21"/>
  <c r="F21"/>
  <c r="H12" i="8"/>
  <c r="F12"/>
  <c r="J12" s="1"/>
  <c r="F11"/>
  <c r="J11" s="1"/>
  <c r="F10"/>
  <c r="J10" s="1"/>
  <c r="F9"/>
  <c r="J9" s="1"/>
  <c r="F8"/>
  <c r="J8" s="1"/>
  <c r="F7"/>
  <c r="J7" s="1"/>
  <c r="F6"/>
  <c r="J6" s="1"/>
  <c r="F5"/>
  <c r="J5" s="1"/>
  <c r="F4"/>
  <c r="J4" s="1"/>
  <c r="F3"/>
  <c r="J3" s="1"/>
  <c r="F2"/>
  <c r="J2" s="1"/>
  <c r="F12" i="5"/>
  <c r="F11"/>
  <c r="F10"/>
  <c r="F9"/>
  <c r="F8"/>
  <c r="F7"/>
  <c r="F6"/>
  <c r="F5"/>
  <c r="F4"/>
  <c r="F3"/>
  <c r="F2"/>
  <c r="F83" i="4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17"/>
  <c r="F16"/>
  <c r="F15"/>
  <c r="F14"/>
  <c r="F13"/>
  <c r="F12"/>
  <c r="F11"/>
  <c r="F10"/>
  <c r="F9"/>
  <c r="F8"/>
  <c r="F7"/>
  <c r="F6"/>
  <c r="F5"/>
  <c r="F4"/>
  <c r="F3"/>
  <c r="F2"/>
  <c r="J3" i="3"/>
  <c r="J4"/>
  <c r="J5"/>
  <c r="J6"/>
  <c r="J7"/>
  <c r="J8"/>
  <c r="J10"/>
  <c r="I3"/>
  <c r="I4"/>
  <c r="I5"/>
  <c r="I6"/>
  <c r="I7"/>
  <c r="I8"/>
  <c r="I10"/>
  <c r="H3"/>
  <c r="H4"/>
  <c r="H5"/>
  <c r="H6"/>
  <c r="H7"/>
  <c r="H8"/>
  <c r="H10"/>
  <c r="J2"/>
  <c r="I2"/>
  <c r="H2"/>
  <c r="F10"/>
  <c r="F8"/>
  <c r="F7"/>
  <c r="F6"/>
  <c r="F5"/>
  <c r="F4"/>
  <c r="F3"/>
  <c r="F2"/>
  <c r="J5" i="2"/>
  <c r="J6"/>
  <c r="J4"/>
  <c r="I5"/>
  <c r="I6"/>
  <c r="I4"/>
  <c r="F6"/>
  <c r="F5"/>
  <c r="F4"/>
  <c r="H10" i="8" l="1"/>
  <c r="I2"/>
  <c r="H2"/>
  <c r="H11"/>
  <c r="H9"/>
  <c r="H7"/>
  <c r="H5"/>
  <c r="H3"/>
  <c r="I11"/>
  <c r="I9"/>
  <c r="I7"/>
  <c r="I5"/>
  <c r="I3"/>
  <c r="H8"/>
  <c r="H6"/>
  <c r="H4"/>
  <c r="I12"/>
  <c r="I10"/>
  <c r="I8"/>
  <c r="I6"/>
  <c r="I4"/>
</calcChain>
</file>

<file path=xl/sharedStrings.xml><?xml version="1.0" encoding="utf-8"?>
<sst xmlns="http://schemas.openxmlformats.org/spreadsheetml/2006/main" count="1031" uniqueCount="415">
  <si>
    <t>№</t>
  </si>
  <si>
    <t>Наименование</t>
  </si>
  <si>
    <t>Размеры</t>
  </si>
  <si>
    <t>Фото</t>
  </si>
  <si>
    <t>Брелок половинки сердца</t>
  </si>
  <si>
    <t>Брелок Человечки в доме</t>
  </si>
  <si>
    <t>Брелок Госномер</t>
  </si>
  <si>
    <t>Брелок Европа-Азия</t>
  </si>
  <si>
    <t>Фигурка Лань</t>
  </si>
  <si>
    <t>Фигурка Олень</t>
  </si>
  <si>
    <t>Фигурка Пегас</t>
  </si>
  <si>
    <t>Фигурка Лось</t>
  </si>
  <si>
    <t xml:space="preserve">Фигурка Бабочка ажурная </t>
  </si>
  <si>
    <t>Фигурка Молодожены</t>
  </si>
  <si>
    <t>Фигурка Купидон</t>
  </si>
  <si>
    <t>Сердца</t>
  </si>
  <si>
    <t>Римские цифры</t>
  </si>
  <si>
    <t>Пара</t>
  </si>
  <si>
    <t>Бэтмэн</t>
  </si>
  <si>
    <t>Сахалин</t>
  </si>
  <si>
    <t>Миасс</t>
  </si>
  <si>
    <t>Приношу счастье</t>
  </si>
  <si>
    <t>Конжак</t>
  </si>
  <si>
    <t>Девочка с медведем</t>
  </si>
  <si>
    <t>Усть-Нера</t>
  </si>
  <si>
    <t>Чем я виновата, что люблю солдата</t>
  </si>
  <si>
    <t>Тазовский</t>
  </si>
  <si>
    <t>Благословение для бизнеса</t>
  </si>
  <si>
    <t>Елочная игрушка Шар</t>
  </si>
  <si>
    <t>Елочная игрушка Варежка</t>
  </si>
  <si>
    <t>Елочная игрушка Снеговик</t>
  </si>
  <si>
    <t>Елочная игрушка Конфета</t>
  </si>
  <si>
    <t>Елочная игрушка Ангел</t>
  </si>
  <si>
    <t>Елочная игрушка Звезда 1</t>
  </si>
  <si>
    <t>Елочная игрушка Валенок</t>
  </si>
  <si>
    <t>Елочная игрушка Колокольчики</t>
  </si>
  <si>
    <t>Елочная игрушка Снежинка1</t>
  </si>
  <si>
    <t>Елочная игрушка Месяц</t>
  </si>
  <si>
    <t>Елочная игрушка Подарок</t>
  </si>
  <si>
    <t>Елочная игрушка Елка</t>
  </si>
  <si>
    <t>Елочная игрушка Звезда 2</t>
  </si>
  <si>
    <t>Набор для раскрашивания 1</t>
  </si>
  <si>
    <t>Елочная игрушка Свеча</t>
  </si>
  <si>
    <t>Набор для раскрашивания Angry Birds</t>
  </si>
  <si>
    <t>Набор для раскрашивания 2</t>
  </si>
  <si>
    <t>Игрушка Медведь и бык, сувенир для бара</t>
  </si>
  <si>
    <t>Самолет, сборная модель</t>
  </si>
  <si>
    <t>Шкатулка</t>
  </si>
  <si>
    <t>Заготовка для часов</t>
  </si>
  <si>
    <t>Часы Красные сердца</t>
  </si>
  <si>
    <t>Шкатулка Книжка с замком</t>
  </si>
  <si>
    <t>Салфетница</t>
  </si>
  <si>
    <t>Эйфелева башня</t>
  </si>
  <si>
    <t>Сборная модель Самолет</t>
  </si>
  <si>
    <t>Новогодний рабор елочных игрушек для раскрашивания Angry Birds</t>
  </si>
  <si>
    <t>Домино</t>
  </si>
  <si>
    <t>Материал</t>
  </si>
  <si>
    <t>Надпись Love</t>
  </si>
  <si>
    <t>Надпись Princess</t>
  </si>
  <si>
    <t>Буквы и цифры (пример)</t>
  </si>
  <si>
    <t>Надпись Just Married</t>
  </si>
  <si>
    <t>Надпись Family</t>
  </si>
  <si>
    <t>Надпись Love с декоративными элементами</t>
  </si>
  <si>
    <t>Надпись Семья</t>
  </si>
  <si>
    <t>Головоломка</t>
  </si>
  <si>
    <t>Бирка гардеробная</t>
  </si>
  <si>
    <t xml:space="preserve">Брелок сердце </t>
  </si>
  <si>
    <t>Брелок Паззл</t>
  </si>
  <si>
    <t>Брелок 100% мужик</t>
  </si>
  <si>
    <t>Брелок Крест</t>
  </si>
  <si>
    <t>Брелок по индивидуальному эскизу</t>
  </si>
  <si>
    <t>Панно Лошадь</t>
  </si>
  <si>
    <t>Купюрница</t>
  </si>
  <si>
    <t xml:space="preserve">Новогодний рабор елочных игрушек для раскрашивания </t>
  </si>
  <si>
    <t xml:space="preserve">Шкатулка </t>
  </si>
  <si>
    <t>Размеры мм</t>
  </si>
  <si>
    <t>пластик двуслойный 1,6мм</t>
  </si>
  <si>
    <t>фанера 3мм</t>
  </si>
  <si>
    <t>фанера 4мм</t>
  </si>
  <si>
    <t>Оргстекло прозрачное 3мм</t>
  </si>
  <si>
    <t>пластик двуслойный 1,6мм (2 стороны по 0,8мм)</t>
  </si>
  <si>
    <t>пластинка</t>
  </si>
  <si>
    <t>Дерево</t>
  </si>
  <si>
    <t>Оргстекло цветное 3мм</t>
  </si>
  <si>
    <t>пластик двуслойный 1,6мм + оргстекло цветное 3мм</t>
  </si>
  <si>
    <t>флешки, ручки, карандаши</t>
  </si>
  <si>
    <t>Металл под гравировку</t>
  </si>
  <si>
    <t>пластик 0,2мм</t>
  </si>
  <si>
    <t>ожки, вилки, ножи</t>
  </si>
  <si>
    <t>Стекло</t>
  </si>
  <si>
    <t>картон 1,5мм</t>
  </si>
  <si>
    <t>камень</t>
  </si>
  <si>
    <t>индивидуальные изделия</t>
  </si>
  <si>
    <t>дерево</t>
  </si>
  <si>
    <t>джинса</t>
  </si>
  <si>
    <t>картон 0,5мм</t>
  </si>
  <si>
    <t>Сталь оцинкованная 0,5мм</t>
  </si>
  <si>
    <t>оргстекло цветное 3мм</t>
  </si>
  <si>
    <t>пластик двуслойный 3,2мм</t>
  </si>
  <si>
    <t>пластик двуслойный 0,2мм</t>
  </si>
  <si>
    <t>пластик двуслойный 0,2мм либо гравировка на камне</t>
  </si>
  <si>
    <t>металл под гравировку</t>
  </si>
  <si>
    <t>картон цветной</t>
  </si>
  <si>
    <t>55*50</t>
  </si>
  <si>
    <t>55*70</t>
  </si>
  <si>
    <t>30*60</t>
  </si>
  <si>
    <t>55*85</t>
  </si>
  <si>
    <t>50*70</t>
  </si>
  <si>
    <t>40*40</t>
  </si>
  <si>
    <t>30*40</t>
  </si>
  <si>
    <t>91*89</t>
  </si>
  <si>
    <t>58*10</t>
  </si>
  <si>
    <t>36*64</t>
  </si>
  <si>
    <t>100*70</t>
  </si>
  <si>
    <t>70*70</t>
  </si>
  <si>
    <t>70*40</t>
  </si>
  <si>
    <t>34*50</t>
  </si>
  <si>
    <t>90*45</t>
  </si>
  <si>
    <t>90*50</t>
  </si>
  <si>
    <t>300*150</t>
  </si>
  <si>
    <t>Визитка</t>
  </si>
  <si>
    <t>Карточка</t>
  </si>
  <si>
    <t>Табличка</t>
  </si>
  <si>
    <t>Резерв столика</t>
  </si>
  <si>
    <t>Бейдж</t>
  </si>
  <si>
    <t>Цена 1-100шт</t>
  </si>
  <si>
    <t>Цена свыше 1000 шт</t>
  </si>
  <si>
    <t>Цена розница</t>
  </si>
  <si>
    <t>Цена средний опт</t>
  </si>
  <si>
    <t>Цена крупный опт</t>
  </si>
  <si>
    <t>107*83</t>
  </si>
  <si>
    <t>79*84</t>
  </si>
  <si>
    <t>58*47</t>
  </si>
  <si>
    <t>162*76</t>
  </si>
  <si>
    <t>433*200</t>
  </si>
  <si>
    <t>416*140</t>
  </si>
  <si>
    <t>615*138</t>
  </si>
  <si>
    <t>310*221</t>
  </si>
  <si>
    <t>604*133</t>
  </si>
  <si>
    <t>351*212</t>
  </si>
  <si>
    <t>499*148</t>
  </si>
  <si>
    <t>200*50</t>
  </si>
  <si>
    <t>200 за нанесение</t>
  </si>
  <si>
    <t>201 за нанесение</t>
  </si>
  <si>
    <t>150 за нанесение</t>
  </si>
  <si>
    <t>151 за нанесение</t>
  </si>
  <si>
    <t>100 за нанесение</t>
  </si>
  <si>
    <t>101 за нанесение</t>
  </si>
  <si>
    <t>80*30</t>
  </si>
  <si>
    <t>300*30</t>
  </si>
  <si>
    <t>147*111</t>
  </si>
  <si>
    <t>пластик двуслойный 1,6мм + окошко для информации + магнит</t>
  </si>
  <si>
    <t>58*28</t>
  </si>
  <si>
    <t>1,5 руб\кв.см</t>
  </si>
  <si>
    <t>1 руб\кв.см</t>
  </si>
  <si>
    <t>2 руб\кв.см</t>
  </si>
  <si>
    <t>125 руб\кв.дм</t>
  </si>
  <si>
    <t>150 руб\кв.дм</t>
  </si>
  <si>
    <t>90 руб\кв.дм</t>
  </si>
  <si>
    <t>120 руб\кв.дм</t>
  </si>
  <si>
    <t>60 руб\кв.дм</t>
  </si>
  <si>
    <t>104*97</t>
  </si>
  <si>
    <t>80*99</t>
  </si>
  <si>
    <t>97*98</t>
  </si>
  <si>
    <t>85*98</t>
  </si>
  <si>
    <t>98*98</t>
  </si>
  <si>
    <t>108*100</t>
  </si>
  <si>
    <t>78*107</t>
  </si>
  <si>
    <t>94*63</t>
  </si>
  <si>
    <t>80*68</t>
  </si>
  <si>
    <t>99*73</t>
  </si>
  <si>
    <t>106*73</t>
  </si>
  <si>
    <t>102*69</t>
  </si>
  <si>
    <t>80*76</t>
  </si>
  <si>
    <t>70*102</t>
  </si>
  <si>
    <t>99*65</t>
  </si>
  <si>
    <t>83*68</t>
  </si>
  <si>
    <t>100*100</t>
  </si>
  <si>
    <t>97*70</t>
  </si>
  <si>
    <t>48*48</t>
  </si>
  <si>
    <t>99*79</t>
  </si>
  <si>
    <t>109*73</t>
  </si>
  <si>
    <t>112*89</t>
  </si>
  <si>
    <t>73*88</t>
  </si>
  <si>
    <t>75*109</t>
  </si>
  <si>
    <t>109*88</t>
  </si>
  <si>
    <t>93*89</t>
  </si>
  <si>
    <t>108*52</t>
  </si>
  <si>
    <t>129*40</t>
  </si>
  <si>
    <t>81*59</t>
  </si>
  <si>
    <t>127*45</t>
  </si>
  <si>
    <t>106*44</t>
  </si>
  <si>
    <t>119*48</t>
  </si>
  <si>
    <t>108*46</t>
  </si>
  <si>
    <t>195*43</t>
  </si>
  <si>
    <t>78*47</t>
  </si>
  <si>
    <t>90*52</t>
  </si>
  <si>
    <t>93*55</t>
  </si>
  <si>
    <t>99*61</t>
  </si>
  <si>
    <t>126*42</t>
  </si>
  <si>
    <t>96*73</t>
  </si>
  <si>
    <t>98*95</t>
  </si>
  <si>
    <t>65*106</t>
  </si>
  <si>
    <t>145*46</t>
  </si>
  <si>
    <t>143*72</t>
  </si>
  <si>
    <t>105*87</t>
  </si>
  <si>
    <t>101*92</t>
  </si>
  <si>
    <t>59*91</t>
  </si>
  <si>
    <t>90*82</t>
  </si>
  <si>
    <t>95*84</t>
  </si>
  <si>
    <t>68*87</t>
  </si>
  <si>
    <t>48*89</t>
  </si>
  <si>
    <t>105*69</t>
  </si>
  <si>
    <t>38*94</t>
  </si>
  <si>
    <t>67*92</t>
  </si>
  <si>
    <t>74*57</t>
  </si>
  <si>
    <t>80*57</t>
  </si>
  <si>
    <t>73*51</t>
  </si>
  <si>
    <t>80*77</t>
  </si>
  <si>
    <t>76*63</t>
  </si>
  <si>
    <t>109*60</t>
  </si>
  <si>
    <t>113*38</t>
  </si>
  <si>
    <t>81*39</t>
  </si>
  <si>
    <t>30*76</t>
  </si>
  <si>
    <t>80*25</t>
  </si>
  <si>
    <t>85*75</t>
  </si>
  <si>
    <t>77*39</t>
  </si>
  <si>
    <t>69*67</t>
  </si>
  <si>
    <t>60*75</t>
  </si>
  <si>
    <t>68*67</t>
  </si>
  <si>
    <t>63*61</t>
  </si>
  <si>
    <t>80*51</t>
  </si>
  <si>
    <t>62*54</t>
  </si>
  <si>
    <t>180*170*170</t>
  </si>
  <si>
    <t>220*110*240</t>
  </si>
  <si>
    <t>251*226</t>
  </si>
  <si>
    <t>200*200</t>
  </si>
  <si>
    <t>153*159</t>
  </si>
  <si>
    <t>246*138</t>
  </si>
  <si>
    <t>250*250</t>
  </si>
  <si>
    <t>195*216</t>
  </si>
  <si>
    <t>256*309</t>
  </si>
  <si>
    <t>280*250</t>
  </si>
  <si>
    <t>245*211</t>
  </si>
  <si>
    <t>299*299</t>
  </si>
  <si>
    <t>120*150*80</t>
  </si>
  <si>
    <t>220*220*60</t>
  </si>
  <si>
    <t>93*95</t>
  </si>
  <si>
    <t>111*450</t>
  </si>
  <si>
    <t>150*103</t>
  </si>
  <si>
    <t>95*135</t>
  </si>
  <si>
    <t>70*75</t>
  </si>
  <si>
    <t>45*39</t>
  </si>
  <si>
    <t>93*63</t>
  </si>
  <si>
    <t>57*132</t>
  </si>
  <si>
    <t>80*80</t>
  </si>
  <si>
    <t>60*60</t>
  </si>
  <si>
    <t>75*91</t>
  </si>
  <si>
    <t>86*55</t>
  </si>
  <si>
    <t>70*30</t>
  </si>
  <si>
    <t>120 руб\кв.дм наклейка</t>
  </si>
  <si>
    <t>90 руб\кв.дм наклейка</t>
  </si>
  <si>
    <t>60 руб\кв.дм наклейка</t>
  </si>
  <si>
    <t>Цена 101-1000 шт</t>
  </si>
  <si>
    <t>180*110*15</t>
  </si>
  <si>
    <t>302*140</t>
  </si>
  <si>
    <t>173*310</t>
  </si>
  <si>
    <t>233*314</t>
  </si>
  <si>
    <t>251*95</t>
  </si>
  <si>
    <t>300*320*120</t>
  </si>
  <si>
    <t>132*70*145</t>
  </si>
  <si>
    <t>300*290</t>
  </si>
  <si>
    <t>240*210</t>
  </si>
  <si>
    <t>133*89*58</t>
  </si>
  <si>
    <t>510*140*140</t>
  </si>
  <si>
    <t>100*110</t>
  </si>
  <si>
    <t>210*297</t>
  </si>
  <si>
    <t>130*60*42</t>
  </si>
  <si>
    <t>120*120</t>
  </si>
  <si>
    <t>140*100*50</t>
  </si>
  <si>
    <t>200*202</t>
  </si>
  <si>
    <t>157*193</t>
  </si>
  <si>
    <t>120*39*126</t>
  </si>
  <si>
    <t>112*134</t>
  </si>
  <si>
    <t>77*78</t>
  </si>
  <si>
    <t>72*110</t>
  </si>
  <si>
    <t>71*127</t>
  </si>
  <si>
    <t>77*99</t>
  </si>
  <si>
    <t>83*104</t>
  </si>
  <si>
    <t>67*89</t>
  </si>
  <si>
    <t>80*82</t>
  </si>
  <si>
    <t>58*96</t>
  </si>
  <si>
    <t>71*64</t>
  </si>
  <si>
    <t>82*86</t>
  </si>
  <si>
    <t>67*71</t>
  </si>
  <si>
    <t>142*50</t>
  </si>
  <si>
    <t>112*100</t>
  </si>
  <si>
    <t>114*153*53</t>
  </si>
  <si>
    <t>100*75</t>
  </si>
  <si>
    <t>100*85</t>
  </si>
  <si>
    <t>100*53</t>
  </si>
  <si>
    <t>100*54</t>
  </si>
  <si>
    <t>100*51</t>
  </si>
  <si>
    <t>68*100</t>
  </si>
  <si>
    <t>71*100</t>
  </si>
  <si>
    <t>фанера 3 мм</t>
  </si>
  <si>
    <t>Заготовка для серег, кулонов треугольник</t>
  </si>
  <si>
    <t>заготовка для серег, кулонов ромб</t>
  </si>
  <si>
    <t>заготовка для серег, кулонов яйцо</t>
  </si>
  <si>
    <t>заготовка для серег, кулонов овал</t>
  </si>
  <si>
    <t>заготовка для серег, кулонов прямоугольник</t>
  </si>
  <si>
    <t>заготовка для серег, кулонов двойной круг</t>
  </si>
  <si>
    <t>заготовка для серег, кулогов двойной овал</t>
  </si>
  <si>
    <t>20*35</t>
  </si>
  <si>
    <t>30*45</t>
  </si>
  <si>
    <t>35*35</t>
  </si>
  <si>
    <t>25*40</t>
  </si>
  <si>
    <t>191*54,5*127</t>
  </si>
  <si>
    <t>Дом для кукол</t>
  </si>
  <si>
    <t>Плечики для одежды</t>
  </si>
  <si>
    <t>Цена 1-10шт</t>
  </si>
  <si>
    <t>Цена 10-30 шт</t>
  </si>
  <si>
    <t>Цена свыше 30 шт</t>
  </si>
  <si>
    <t>Имена с сердцами</t>
  </si>
  <si>
    <t>258*178</t>
  </si>
  <si>
    <t>85*184*85</t>
  </si>
  <si>
    <t>Чайный домик</t>
  </si>
  <si>
    <r>
      <t xml:space="preserve">фанера </t>
    </r>
    <r>
      <rPr>
        <sz val="12"/>
        <color theme="1"/>
        <rFont val="Calibri"/>
        <family val="2"/>
        <charset val="204"/>
        <scheme val="minor"/>
      </rPr>
      <t>4мм                    фанера 3 мм</t>
    </r>
  </si>
  <si>
    <t>150                         95</t>
  </si>
  <si>
    <t>95                                 70</t>
  </si>
  <si>
    <t>150                        95</t>
  </si>
  <si>
    <t>95                                70</t>
  </si>
  <si>
    <t>Надпись Smile</t>
  </si>
  <si>
    <t>Надпись Vintage</t>
  </si>
  <si>
    <t>140*140 200*200</t>
  </si>
  <si>
    <t>20                           30</t>
  </si>
  <si>
    <t>400*142</t>
  </si>
  <si>
    <t>фанера 5 мм</t>
  </si>
  <si>
    <t>390*300</t>
  </si>
  <si>
    <t>293*142</t>
  </si>
  <si>
    <t>431*150</t>
  </si>
  <si>
    <t>Надпись Home sweet home</t>
  </si>
  <si>
    <t>украшение для ёлки</t>
  </si>
  <si>
    <t>Украшение к 14 февраля</t>
  </si>
  <si>
    <t>93*49</t>
  </si>
  <si>
    <t>54*55</t>
  </si>
  <si>
    <t>88*65</t>
  </si>
  <si>
    <t>32*60</t>
  </si>
  <si>
    <t>83*89</t>
  </si>
  <si>
    <t>70*51</t>
  </si>
  <si>
    <t>163*52</t>
  </si>
  <si>
    <t>44*83</t>
  </si>
  <si>
    <t>56*70</t>
  </si>
  <si>
    <t>115*84</t>
  </si>
  <si>
    <t>61*161</t>
  </si>
  <si>
    <t>79*159</t>
  </si>
  <si>
    <t>128*150</t>
  </si>
  <si>
    <t>153*79</t>
  </si>
  <si>
    <t>54*112</t>
  </si>
  <si>
    <t>29*103</t>
  </si>
  <si>
    <t>45*60</t>
  </si>
  <si>
    <t>120*75</t>
  </si>
  <si>
    <t>61*56</t>
  </si>
  <si>
    <t>139*54</t>
  </si>
  <si>
    <t>193*65</t>
  </si>
  <si>
    <t>Имя (образец)</t>
  </si>
  <si>
    <t>447*127</t>
  </si>
  <si>
    <t>137,5*200</t>
  </si>
  <si>
    <t>130*214</t>
  </si>
  <si>
    <t xml:space="preserve">85                                                  60                       </t>
  </si>
  <si>
    <t>Сувенир к 23 февраля</t>
  </si>
  <si>
    <t>127*189</t>
  </si>
  <si>
    <t>Венок-звезда</t>
  </si>
  <si>
    <t>Штурвал</t>
  </si>
  <si>
    <t>Дерево с птицей</t>
  </si>
  <si>
    <t>фанера 4 мм</t>
  </si>
  <si>
    <t>240*236</t>
  </si>
  <si>
    <t>230*233,4</t>
  </si>
  <si>
    <t>Панно квадрат</t>
  </si>
  <si>
    <t>110*110     150*1150</t>
  </si>
  <si>
    <t>18                                26</t>
  </si>
  <si>
    <t xml:space="preserve">125*100                     150*120   200*160   </t>
  </si>
  <si>
    <t>18                              22                             28</t>
  </si>
  <si>
    <t>Панно Прямоугольник</t>
  </si>
  <si>
    <t>200*300*60</t>
  </si>
  <si>
    <t>фанера 6мм</t>
  </si>
  <si>
    <t>Поднос</t>
  </si>
  <si>
    <t>Вензель в рамке</t>
  </si>
  <si>
    <t>фанера 6 мм</t>
  </si>
  <si>
    <t>800*810</t>
  </si>
  <si>
    <t>Доска</t>
  </si>
  <si>
    <t>Ракушка</t>
  </si>
  <si>
    <t>Рак</t>
  </si>
  <si>
    <t>Рыба</t>
  </si>
  <si>
    <t>Черепаха</t>
  </si>
  <si>
    <t>Морская звезда</t>
  </si>
  <si>
    <t>Осьминог</t>
  </si>
  <si>
    <t>Морской конёк</t>
  </si>
  <si>
    <t>Ключ</t>
  </si>
  <si>
    <t>Бабочка</t>
  </si>
  <si>
    <t>Собака</t>
  </si>
  <si>
    <t>Кошка</t>
  </si>
  <si>
    <t>Виды транспорта</t>
  </si>
  <si>
    <t>Танцующие люди</t>
  </si>
  <si>
    <t>Ажурная бабочка</t>
  </si>
  <si>
    <t>Сердце</t>
  </si>
  <si>
    <t>Квадрат</t>
  </si>
  <si>
    <t>Овал</t>
  </si>
  <si>
    <t>Круг</t>
  </si>
  <si>
    <t>Ангел</t>
  </si>
  <si>
    <t>Заяц</t>
  </si>
  <si>
    <t>Панно</t>
  </si>
  <si>
    <t>Лошадь</t>
  </si>
  <si>
    <t>Колик</t>
  </si>
  <si>
    <t>Влюбленные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</si>
</sst>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Border="1"/>
    <xf numFmtId="0" fontId="0" fillId="0" borderId="0" xfId="0" applyNumberFormat="1"/>
    <xf numFmtId="0" fontId="0" fillId="0" borderId="0" xfId="0" applyNumberFormat="1" applyBorder="1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0" fillId="0" borderId="1" xfId="0" applyFill="1" applyBorder="1" applyAlignment="1">
      <alignment horizontal="left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1" fontId="0" fillId="0" borderId="1" xfId="0" applyNumberForma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1" fontId="1" fillId="0" borderId="1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8.jpeg"/><Relationship Id="rId13" Type="http://schemas.openxmlformats.org/officeDocument/2006/relationships/image" Target="../media/image183.jpeg"/><Relationship Id="rId3" Type="http://schemas.openxmlformats.org/officeDocument/2006/relationships/image" Target="../media/image173.jpeg"/><Relationship Id="rId7" Type="http://schemas.openxmlformats.org/officeDocument/2006/relationships/image" Target="../media/image177.jpeg"/><Relationship Id="rId12" Type="http://schemas.openxmlformats.org/officeDocument/2006/relationships/image" Target="../media/image182.jpeg"/><Relationship Id="rId2" Type="http://schemas.openxmlformats.org/officeDocument/2006/relationships/image" Target="../media/image172.jpeg"/><Relationship Id="rId1" Type="http://schemas.openxmlformats.org/officeDocument/2006/relationships/image" Target="../media/image171.jpeg"/><Relationship Id="rId6" Type="http://schemas.openxmlformats.org/officeDocument/2006/relationships/image" Target="../media/image176.jpeg"/><Relationship Id="rId11" Type="http://schemas.openxmlformats.org/officeDocument/2006/relationships/image" Target="../media/image181.jpeg"/><Relationship Id="rId5" Type="http://schemas.openxmlformats.org/officeDocument/2006/relationships/image" Target="../media/image175.jpeg"/><Relationship Id="rId10" Type="http://schemas.openxmlformats.org/officeDocument/2006/relationships/image" Target="../media/image180.jpeg"/><Relationship Id="rId4" Type="http://schemas.openxmlformats.org/officeDocument/2006/relationships/image" Target="../media/image174.jpeg"/><Relationship Id="rId9" Type="http://schemas.openxmlformats.org/officeDocument/2006/relationships/image" Target="../media/image179.jpeg"/><Relationship Id="rId14" Type="http://schemas.openxmlformats.org/officeDocument/2006/relationships/image" Target="../media/image18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6.jpeg"/><Relationship Id="rId2" Type="http://schemas.openxmlformats.org/officeDocument/2006/relationships/image" Target="../media/image185.jpeg"/><Relationship Id="rId1" Type="http://schemas.openxmlformats.org/officeDocument/2006/relationships/image" Target="../media/image59.jpeg"/><Relationship Id="rId5" Type="http://schemas.openxmlformats.org/officeDocument/2006/relationships/image" Target="../media/image188.jpeg"/><Relationship Id="rId4" Type="http://schemas.openxmlformats.org/officeDocument/2006/relationships/image" Target="../media/image187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9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eg"/><Relationship Id="rId3" Type="http://schemas.openxmlformats.org/officeDocument/2006/relationships/image" Target="../media/image54.jpeg"/><Relationship Id="rId7" Type="http://schemas.openxmlformats.org/officeDocument/2006/relationships/image" Target="../media/image10.jpeg"/><Relationship Id="rId12" Type="http://schemas.openxmlformats.org/officeDocument/2006/relationships/image" Target="../media/image16.jpeg"/><Relationship Id="rId2" Type="http://schemas.openxmlformats.org/officeDocument/2006/relationships/image" Target="../media/image48.jpeg"/><Relationship Id="rId1" Type="http://schemas.openxmlformats.org/officeDocument/2006/relationships/image" Target="../media/image47.jpeg"/><Relationship Id="rId6" Type="http://schemas.openxmlformats.org/officeDocument/2006/relationships/image" Target="../media/image9.jpeg"/><Relationship Id="rId11" Type="http://schemas.openxmlformats.org/officeDocument/2006/relationships/image" Target="../media/image15.jpeg"/><Relationship Id="rId5" Type="http://schemas.openxmlformats.org/officeDocument/2006/relationships/image" Target="../media/image8.jpeg"/><Relationship Id="rId15" Type="http://schemas.openxmlformats.org/officeDocument/2006/relationships/image" Target="../media/image190.jpeg"/><Relationship Id="rId10" Type="http://schemas.openxmlformats.org/officeDocument/2006/relationships/image" Target="../media/image14.jpeg"/><Relationship Id="rId4" Type="http://schemas.openxmlformats.org/officeDocument/2006/relationships/image" Target="../media/image45.jpeg"/><Relationship Id="rId9" Type="http://schemas.openxmlformats.org/officeDocument/2006/relationships/image" Target="../media/image13.jpeg"/><Relationship Id="rId14" Type="http://schemas.openxmlformats.org/officeDocument/2006/relationships/image" Target="../media/image11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13" Type="http://schemas.openxmlformats.org/officeDocument/2006/relationships/image" Target="../media/image38.jpeg"/><Relationship Id="rId3" Type="http://schemas.openxmlformats.org/officeDocument/2006/relationships/image" Target="../media/image31.jpeg"/><Relationship Id="rId7" Type="http://schemas.openxmlformats.org/officeDocument/2006/relationships/image" Target="../media/image93.jpeg"/><Relationship Id="rId12" Type="http://schemas.openxmlformats.org/officeDocument/2006/relationships/image" Target="../media/image194.jpeg"/><Relationship Id="rId2" Type="http://schemas.openxmlformats.org/officeDocument/2006/relationships/image" Target="../media/image30.jpeg"/><Relationship Id="rId1" Type="http://schemas.openxmlformats.org/officeDocument/2006/relationships/image" Target="../media/image191.jpeg"/><Relationship Id="rId6" Type="http://schemas.openxmlformats.org/officeDocument/2006/relationships/image" Target="../media/image71.jpeg"/><Relationship Id="rId11" Type="http://schemas.openxmlformats.org/officeDocument/2006/relationships/image" Target="../media/image134.jpeg"/><Relationship Id="rId5" Type="http://schemas.openxmlformats.org/officeDocument/2006/relationships/image" Target="../media/image33.jpeg"/><Relationship Id="rId10" Type="http://schemas.openxmlformats.org/officeDocument/2006/relationships/image" Target="../media/image193.jpeg"/><Relationship Id="rId4" Type="http://schemas.openxmlformats.org/officeDocument/2006/relationships/image" Target="../media/image32.jpeg"/><Relationship Id="rId9" Type="http://schemas.openxmlformats.org/officeDocument/2006/relationships/image" Target="../media/image192.jpeg"/><Relationship Id="rId14" Type="http://schemas.openxmlformats.org/officeDocument/2006/relationships/image" Target="../media/image195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0.jpeg"/><Relationship Id="rId13" Type="http://schemas.openxmlformats.org/officeDocument/2006/relationships/image" Target="../media/image207.jpeg"/><Relationship Id="rId18" Type="http://schemas.openxmlformats.org/officeDocument/2006/relationships/image" Target="../media/image212.jpeg"/><Relationship Id="rId26" Type="http://schemas.openxmlformats.org/officeDocument/2006/relationships/image" Target="../media/image220.jpeg"/><Relationship Id="rId39" Type="http://schemas.openxmlformats.org/officeDocument/2006/relationships/image" Target="../media/image233.jpeg"/><Relationship Id="rId3" Type="http://schemas.openxmlformats.org/officeDocument/2006/relationships/image" Target="../media/image198.jpeg"/><Relationship Id="rId21" Type="http://schemas.openxmlformats.org/officeDocument/2006/relationships/image" Target="../media/image215.jpeg"/><Relationship Id="rId34" Type="http://schemas.openxmlformats.org/officeDocument/2006/relationships/image" Target="../media/image228.jpeg"/><Relationship Id="rId7" Type="http://schemas.openxmlformats.org/officeDocument/2006/relationships/image" Target="../media/image202.jpeg"/><Relationship Id="rId12" Type="http://schemas.openxmlformats.org/officeDocument/2006/relationships/image" Target="../media/image206.jpeg"/><Relationship Id="rId17" Type="http://schemas.openxmlformats.org/officeDocument/2006/relationships/image" Target="../media/image211.jpeg"/><Relationship Id="rId25" Type="http://schemas.openxmlformats.org/officeDocument/2006/relationships/image" Target="../media/image219.jpeg"/><Relationship Id="rId33" Type="http://schemas.openxmlformats.org/officeDocument/2006/relationships/image" Target="../media/image227.jpeg"/><Relationship Id="rId38" Type="http://schemas.openxmlformats.org/officeDocument/2006/relationships/image" Target="../media/image232.jpeg"/><Relationship Id="rId2" Type="http://schemas.openxmlformats.org/officeDocument/2006/relationships/image" Target="../media/image197.jpeg"/><Relationship Id="rId16" Type="http://schemas.openxmlformats.org/officeDocument/2006/relationships/image" Target="../media/image210.jpeg"/><Relationship Id="rId20" Type="http://schemas.openxmlformats.org/officeDocument/2006/relationships/image" Target="../media/image214.jpeg"/><Relationship Id="rId29" Type="http://schemas.openxmlformats.org/officeDocument/2006/relationships/image" Target="../media/image223.jpeg"/><Relationship Id="rId1" Type="http://schemas.openxmlformats.org/officeDocument/2006/relationships/image" Target="../media/image196.jpeg"/><Relationship Id="rId6" Type="http://schemas.openxmlformats.org/officeDocument/2006/relationships/image" Target="../media/image201.jpeg"/><Relationship Id="rId11" Type="http://schemas.openxmlformats.org/officeDocument/2006/relationships/image" Target="../media/image205.jpeg"/><Relationship Id="rId24" Type="http://schemas.openxmlformats.org/officeDocument/2006/relationships/image" Target="../media/image218.jpeg"/><Relationship Id="rId32" Type="http://schemas.openxmlformats.org/officeDocument/2006/relationships/image" Target="../media/image226.jpeg"/><Relationship Id="rId37" Type="http://schemas.openxmlformats.org/officeDocument/2006/relationships/image" Target="../media/image231.jpeg"/><Relationship Id="rId40" Type="http://schemas.openxmlformats.org/officeDocument/2006/relationships/image" Target="../media/image234.jpeg"/><Relationship Id="rId5" Type="http://schemas.openxmlformats.org/officeDocument/2006/relationships/image" Target="../media/image200.jpeg"/><Relationship Id="rId15" Type="http://schemas.openxmlformats.org/officeDocument/2006/relationships/image" Target="../media/image209.jpeg"/><Relationship Id="rId23" Type="http://schemas.openxmlformats.org/officeDocument/2006/relationships/image" Target="../media/image217.jpeg"/><Relationship Id="rId28" Type="http://schemas.openxmlformats.org/officeDocument/2006/relationships/image" Target="../media/image222.jpeg"/><Relationship Id="rId36" Type="http://schemas.openxmlformats.org/officeDocument/2006/relationships/image" Target="../media/image230.jpeg"/><Relationship Id="rId10" Type="http://schemas.openxmlformats.org/officeDocument/2006/relationships/image" Target="../media/image204.jpeg"/><Relationship Id="rId19" Type="http://schemas.openxmlformats.org/officeDocument/2006/relationships/image" Target="../media/image213.jpeg"/><Relationship Id="rId31" Type="http://schemas.openxmlformats.org/officeDocument/2006/relationships/image" Target="../media/image225.jpeg"/><Relationship Id="rId4" Type="http://schemas.openxmlformats.org/officeDocument/2006/relationships/image" Target="../media/image199.jpeg"/><Relationship Id="rId9" Type="http://schemas.openxmlformats.org/officeDocument/2006/relationships/image" Target="../media/image203.jpeg"/><Relationship Id="rId14" Type="http://schemas.openxmlformats.org/officeDocument/2006/relationships/image" Target="../media/image208.jpeg"/><Relationship Id="rId22" Type="http://schemas.openxmlformats.org/officeDocument/2006/relationships/image" Target="../media/image216.jpeg"/><Relationship Id="rId27" Type="http://schemas.openxmlformats.org/officeDocument/2006/relationships/image" Target="../media/image221.jpeg"/><Relationship Id="rId30" Type="http://schemas.openxmlformats.org/officeDocument/2006/relationships/image" Target="../media/image224.jpeg"/><Relationship Id="rId35" Type="http://schemas.openxmlformats.org/officeDocument/2006/relationships/image" Target="../media/image229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2.jpeg"/><Relationship Id="rId3" Type="http://schemas.openxmlformats.org/officeDocument/2006/relationships/image" Target="../media/image237.jpeg"/><Relationship Id="rId7" Type="http://schemas.openxmlformats.org/officeDocument/2006/relationships/image" Target="../media/image241.jpeg"/><Relationship Id="rId2" Type="http://schemas.openxmlformats.org/officeDocument/2006/relationships/image" Target="../media/image236.jpeg"/><Relationship Id="rId1" Type="http://schemas.openxmlformats.org/officeDocument/2006/relationships/image" Target="../media/image235.jpeg"/><Relationship Id="rId6" Type="http://schemas.openxmlformats.org/officeDocument/2006/relationships/image" Target="../media/image240.jpeg"/><Relationship Id="rId5" Type="http://schemas.openxmlformats.org/officeDocument/2006/relationships/image" Target="../media/image239.jpeg"/><Relationship Id="rId4" Type="http://schemas.openxmlformats.org/officeDocument/2006/relationships/image" Target="../media/image238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5.jpeg"/><Relationship Id="rId2" Type="http://schemas.openxmlformats.org/officeDocument/2006/relationships/image" Target="../media/image244.jpeg"/><Relationship Id="rId1" Type="http://schemas.openxmlformats.org/officeDocument/2006/relationships/image" Target="../media/image243.jpeg"/><Relationship Id="rId6" Type="http://schemas.openxmlformats.org/officeDocument/2006/relationships/image" Target="../media/image248.jpeg"/><Relationship Id="rId5" Type="http://schemas.openxmlformats.org/officeDocument/2006/relationships/image" Target="../media/image247.jpeg"/><Relationship Id="rId4" Type="http://schemas.openxmlformats.org/officeDocument/2006/relationships/image" Target="../media/image246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250.jpeg"/><Relationship Id="rId1" Type="http://schemas.openxmlformats.org/officeDocument/2006/relationships/image" Target="../media/image249.jpeg"/><Relationship Id="rId5" Type="http://schemas.openxmlformats.org/officeDocument/2006/relationships/image" Target="../media/image251.jpeg"/><Relationship Id="rId4" Type="http://schemas.openxmlformats.org/officeDocument/2006/relationships/image" Target="../media/image201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9.jpeg"/><Relationship Id="rId13" Type="http://schemas.openxmlformats.org/officeDocument/2006/relationships/image" Target="../media/image264.jpeg"/><Relationship Id="rId18" Type="http://schemas.openxmlformats.org/officeDocument/2006/relationships/image" Target="../media/image269.jpeg"/><Relationship Id="rId3" Type="http://schemas.openxmlformats.org/officeDocument/2006/relationships/image" Target="../media/image254.jpeg"/><Relationship Id="rId21" Type="http://schemas.openxmlformats.org/officeDocument/2006/relationships/image" Target="../media/image199.jpeg"/><Relationship Id="rId7" Type="http://schemas.openxmlformats.org/officeDocument/2006/relationships/image" Target="../media/image258.jpeg"/><Relationship Id="rId12" Type="http://schemas.openxmlformats.org/officeDocument/2006/relationships/image" Target="../media/image263.jpeg"/><Relationship Id="rId17" Type="http://schemas.openxmlformats.org/officeDocument/2006/relationships/image" Target="../media/image268.jpeg"/><Relationship Id="rId2" Type="http://schemas.openxmlformats.org/officeDocument/2006/relationships/image" Target="../media/image253.jpeg"/><Relationship Id="rId16" Type="http://schemas.openxmlformats.org/officeDocument/2006/relationships/image" Target="../media/image267.jpeg"/><Relationship Id="rId20" Type="http://schemas.openxmlformats.org/officeDocument/2006/relationships/image" Target="../media/image271.jpeg"/><Relationship Id="rId1" Type="http://schemas.openxmlformats.org/officeDocument/2006/relationships/image" Target="../media/image252.jpeg"/><Relationship Id="rId6" Type="http://schemas.openxmlformats.org/officeDocument/2006/relationships/image" Target="../media/image257.jpeg"/><Relationship Id="rId11" Type="http://schemas.openxmlformats.org/officeDocument/2006/relationships/image" Target="../media/image262.jpeg"/><Relationship Id="rId5" Type="http://schemas.openxmlformats.org/officeDocument/2006/relationships/image" Target="../media/image256.jpeg"/><Relationship Id="rId15" Type="http://schemas.openxmlformats.org/officeDocument/2006/relationships/image" Target="../media/image266.jpeg"/><Relationship Id="rId10" Type="http://schemas.openxmlformats.org/officeDocument/2006/relationships/image" Target="../media/image261.jpeg"/><Relationship Id="rId19" Type="http://schemas.openxmlformats.org/officeDocument/2006/relationships/image" Target="../media/image270.jpeg"/><Relationship Id="rId4" Type="http://schemas.openxmlformats.org/officeDocument/2006/relationships/image" Target="../media/image255.jpeg"/><Relationship Id="rId9" Type="http://schemas.openxmlformats.org/officeDocument/2006/relationships/image" Target="../media/image260.jpeg"/><Relationship Id="rId14" Type="http://schemas.openxmlformats.org/officeDocument/2006/relationships/image" Target="../media/image26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10" Type="http://schemas.openxmlformats.org/officeDocument/2006/relationships/image" Target="../media/image17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13" Type="http://schemas.openxmlformats.org/officeDocument/2006/relationships/image" Target="../media/image41.jpeg"/><Relationship Id="rId3" Type="http://schemas.openxmlformats.org/officeDocument/2006/relationships/image" Target="../media/image31.jpeg"/><Relationship Id="rId7" Type="http://schemas.openxmlformats.org/officeDocument/2006/relationships/image" Target="../media/image35.jpeg"/><Relationship Id="rId12" Type="http://schemas.openxmlformats.org/officeDocument/2006/relationships/image" Target="../media/image40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Relationship Id="rId6" Type="http://schemas.openxmlformats.org/officeDocument/2006/relationships/image" Target="../media/image34.jpeg"/><Relationship Id="rId11" Type="http://schemas.openxmlformats.org/officeDocument/2006/relationships/image" Target="../media/image39.jpeg"/><Relationship Id="rId5" Type="http://schemas.openxmlformats.org/officeDocument/2006/relationships/image" Target="../media/image33.jpeg"/><Relationship Id="rId15" Type="http://schemas.openxmlformats.org/officeDocument/2006/relationships/image" Target="../media/image43.jpeg"/><Relationship Id="rId10" Type="http://schemas.openxmlformats.org/officeDocument/2006/relationships/image" Target="../media/image38.jpeg"/><Relationship Id="rId4" Type="http://schemas.openxmlformats.org/officeDocument/2006/relationships/image" Target="../media/image32.jpeg"/><Relationship Id="rId9" Type="http://schemas.openxmlformats.org/officeDocument/2006/relationships/image" Target="../media/image37.jpeg"/><Relationship Id="rId14" Type="http://schemas.openxmlformats.org/officeDocument/2006/relationships/image" Target="../media/image4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13" Type="http://schemas.openxmlformats.org/officeDocument/2006/relationships/image" Target="../media/image56.jpeg"/><Relationship Id="rId3" Type="http://schemas.openxmlformats.org/officeDocument/2006/relationships/image" Target="../media/image46.jpeg"/><Relationship Id="rId7" Type="http://schemas.openxmlformats.org/officeDocument/2006/relationships/image" Target="../media/image50.jpeg"/><Relationship Id="rId12" Type="http://schemas.openxmlformats.org/officeDocument/2006/relationships/image" Target="../media/image55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Relationship Id="rId6" Type="http://schemas.openxmlformats.org/officeDocument/2006/relationships/image" Target="../media/image49.jpeg"/><Relationship Id="rId11" Type="http://schemas.openxmlformats.org/officeDocument/2006/relationships/image" Target="../media/image54.jpeg"/><Relationship Id="rId5" Type="http://schemas.openxmlformats.org/officeDocument/2006/relationships/image" Target="../media/image48.jpeg"/><Relationship Id="rId10" Type="http://schemas.openxmlformats.org/officeDocument/2006/relationships/image" Target="../media/image53.jpeg"/><Relationship Id="rId4" Type="http://schemas.openxmlformats.org/officeDocument/2006/relationships/image" Target="../media/image47.jpeg"/><Relationship Id="rId9" Type="http://schemas.openxmlformats.org/officeDocument/2006/relationships/image" Target="../media/image5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13" Type="http://schemas.openxmlformats.org/officeDocument/2006/relationships/image" Target="../media/image66.jpeg"/><Relationship Id="rId3" Type="http://schemas.openxmlformats.org/officeDocument/2006/relationships/image" Target="../media/image59.jpeg"/><Relationship Id="rId7" Type="http://schemas.openxmlformats.org/officeDocument/2006/relationships/image" Target="../media/image44.jpeg"/><Relationship Id="rId12" Type="http://schemas.openxmlformats.org/officeDocument/2006/relationships/image" Target="../media/image65.jpeg"/><Relationship Id="rId2" Type="http://schemas.openxmlformats.org/officeDocument/2006/relationships/image" Target="../media/image58.jpeg"/><Relationship Id="rId1" Type="http://schemas.openxmlformats.org/officeDocument/2006/relationships/image" Target="../media/image57.jpeg"/><Relationship Id="rId6" Type="http://schemas.openxmlformats.org/officeDocument/2006/relationships/image" Target="../media/image62.jpeg"/><Relationship Id="rId11" Type="http://schemas.openxmlformats.org/officeDocument/2006/relationships/image" Target="../media/image64.jpeg"/><Relationship Id="rId5" Type="http://schemas.openxmlformats.org/officeDocument/2006/relationships/image" Target="../media/image61.jpeg"/><Relationship Id="rId10" Type="http://schemas.openxmlformats.org/officeDocument/2006/relationships/image" Target="../media/image63.jpeg"/><Relationship Id="rId4" Type="http://schemas.openxmlformats.org/officeDocument/2006/relationships/image" Target="../media/image60.jpeg"/><Relationship Id="rId9" Type="http://schemas.openxmlformats.org/officeDocument/2006/relationships/image" Target="../media/image48.jpeg"/><Relationship Id="rId14" Type="http://schemas.openxmlformats.org/officeDocument/2006/relationships/image" Target="../media/image67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0.jpeg"/><Relationship Id="rId18" Type="http://schemas.openxmlformats.org/officeDocument/2006/relationships/image" Target="../media/image85.jpeg"/><Relationship Id="rId26" Type="http://schemas.openxmlformats.org/officeDocument/2006/relationships/image" Target="../media/image93.jpeg"/><Relationship Id="rId39" Type="http://schemas.openxmlformats.org/officeDocument/2006/relationships/image" Target="../media/image106.jpeg"/><Relationship Id="rId21" Type="http://schemas.openxmlformats.org/officeDocument/2006/relationships/image" Target="../media/image88.jpeg"/><Relationship Id="rId34" Type="http://schemas.openxmlformats.org/officeDocument/2006/relationships/image" Target="../media/image101.jpeg"/><Relationship Id="rId42" Type="http://schemas.openxmlformats.org/officeDocument/2006/relationships/image" Target="../media/image109.jpeg"/><Relationship Id="rId47" Type="http://schemas.openxmlformats.org/officeDocument/2006/relationships/image" Target="../media/image114.jpeg"/><Relationship Id="rId50" Type="http://schemas.openxmlformats.org/officeDocument/2006/relationships/image" Target="../media/image117.jpeg"/><Relationship Id="rId55" Type="http://schemas.openxmlformats.org/officeDocument/2006/relationships/image" Target="../media/image122.jpeg"/><Relationship Id="rId63" Type="http://schemas.openxmlformats.org/officeDocument/2006/relationships/image" Target="../media/image130.jpeg"/><Relationship Id="rId68" Type="http://schemas.openxmlformats.org/officeDocument/2006/relationships/image" Target="../media/image135.jpeg"/><Relationship Id="rId76" Type="http://schemas.openxmlformats.org/officeDocument/2006/relationships/image" Target="../media/image143.jpeg"/><Relationship Id="rId84" Type="http://schemas.openxmlformats.org/officeDocument/2006/relationships/image" Target="../media/image151.jpeg"/><Relationship Id="rId7" Type="http://schemas.openxmlformats.org/officeDocument/2006/relationships/image" Target="../media/image74.jpeg"/><Relationship Id="rId71" Type="http://schemas.openxmlformats.org/officeDocument/2006/relationships/image" Target="../media/image138.jpeg"/><Relationship Id="rId2" Type="http://schemas.openxmlformats.org/officeDocument/2006/relationships/image" Target="../media/image69.jpeg"/><Relationship Id="rId16" Type="http://schemas.openxmlformats.org/officeDocument/2006/relationships/image" Target="../media/image83.jpeg"/><Relationship Id="rId29" Type="http://schemas.openxmlformats.org/officeDocument/2006/relationships/image" Target="../media/image96.jpeg"/><Relationship Id="rId11" Type="http://schemas.openxmlformats.org/officeDocument/2006/relationships/image" Target="../media/image78.jpeg"/><Relationship Id="rId24" Type="http://schemas.openxmlformats.org/officeDocument/2006/relationships/image" Target="../media/image91.jpeg"/><Relationship Id="rId32" Type="http://schemas.openxmlformats.org/officeDocument/2006/relationships/image" Target="../media/image99.jpeg"/><Relationship Id="rId37" Type="http://schemas.openxmlformats.org/officeDocument/2006/relationships/image" Target="../media/image104.jpeg"/><Relationship Id="rId40" Type="http://schemas.openxmlformats.org/officeDocument/2006/relationships/image" Target="../media/image107.jpeg"/><Relationship Id="rId45" Type="http://schemas.openxmlformats.org/officeDocument/2006/relationships/image" Target="../media/image112.jpeg"/><Relationship Id="rId53" Type="http://schemas.openxmlformats.org/officeDocument/2006/relationships/image" Target="../media/image120.jpeg"/><Relationship Id="rId58" Type="http://schemas.openxmlformats.org/officeDocument/2006/relationships/image" Target="../media/image125.jpeg"/><Relationship Id="rId66" Type="http://schemas.openxmlformats.org/officeDocument/2006/relationships/image" Target="../media/image133.jpeg"/><Relationship Id="rId74" Type="http://schemas.openxmlformats.org/officeDocument/2006/relationships/image" Target="../media/image141.jpeg"/><Relationship Id="rId79" Type="http://schemas.openxmlformats.org/officeDocument/2006/relationships/image" Target="../media/image146.jpeg"/><Relationship Id="rId5" Type="http://schemas.openxmlformats.org/officeDocument/2006/relationships/image" Target="../media/image72.jpeg"/><Relationship Id="rId61" Type="http://schemas.openxmlformats.org/officeDocument/2006/relationships/image" Target="../media/image128.jpeg"/><Relationship Id="rId82" Type="http://schemas.openxmlformats.org/officeDocument/2006/relationships/image" Target="../media/image149.jpeg"/><Relationship Id="rId19" Type="http://schemas.openxmlformats.org/officeDocument/2006/relationships/image" Target="../media/image86.jpeg"/><Relationship Id="rId4" Type="http://schemas.openxmlformats.org/officeDocument/2006/relationships/image" Target="../media/image71.jpeg"/><Relationship Id="rId9" Type="http://schemas.openxmlformats.org/officeDocument/2006/relationships/image" Target="../media/image76.jpeg"/><Relationship Id="rId14" Type="http://schemas.openxmlformats.org/officeDocument/2006/relationships/image" Target="../media/image81.jpeg"/><Relationship Id="rId22" Type="http://schemas.openxmlformats.org/officeDocument/2006/relationships/image" Target="../media/image89.jpeg"/><Relationship Id="rId27" Type="http://schemas.openxmlformats.org/officeDocument/2006/relationships/image" Target="../media/image94.jpeg"/><Relationship Id="rId30" Type="http://schemas.openxmlformats.org/officeDocument/2006/relationships/image" Target="../media/image97.jpeg"/><Relationship Id="rId35" Type="http://schemas.openxmlformats.org/officeDocument/2006/relationships/image" Target="../media/image102.jpeg"/><Relationship Id="rId43" Type="http://schemas.openxmlformats.org/officeDocument/2006/relationships/image" Target="../media/image110.jpeg"/><Relationship Id="rId48" Type="http://schemas.openxmlformats.org/officeDocument/2006/relationships/image" Target="../media/image115.jpeg"/><Relationship Id="rId56" Type="http://schemas.openxmlformats.org/officeDocument/2006/relationships/image" Target="../media/image123.jpeg"/><Relationship Id="rId64" Type="http://schemas.openxmlformats.org/officeDocument/2006/relationships/image" Target="../media/image131.jpeg"/><Relationship Id="rId69" Type="http://schemas.openxmlformats.org/officeDocument/2006/relationships/image" Target="../media/image136.jpeg"/><Relationship Id="rId77" Type="http://schemas.openxmlformats.org/officeDocument/2006/relationships/image" Target="../media/image144.jpeg"/><Relationship Id="rId8" Type="http://schemas.openxmlformats.org/officeDocument/2006/relationships/image" Target="../media/image75.jpeg"/><Relationship Id="rId51" Type="http://schemas.openxmlformats.org/officeDocument/2006/relationships/image" Target="../media/image118.jpeg"/><Relationship Id="rId72" Type="http://schemas.openxmlformats.org/officeDocument/2006/relationships/image" Target="../media/image139.jpeg"/><Relationship Id="rId80" Type="http://schemas.openxmlformats.org/officeDocument/2006/relationships/image" Target="../media/image147.jpeg"/><Relationship Id="rId85" Type="http://schemas.openxmlformats.org/officeDocument/2006/relationships/image" Target="../media/image152.jpeg"/><Relationship Id="rId3" Type="http://schemas.openxmlformats.org/officeDocument/2006/relationships/image" Target="../media/image70.jpeg"/><Relationship Id="rId12" Type="http://schemas.openxmlformats.org/officeDocument/2006/relationships/image" Target="../media/image79.jpeg"/><Relationship Id="rId17" Type="http://schemas.openxmlformats.org/officeDocument/2006/relationships/image" Target="../media/image84.jpeg"/><Relationship Id="rId25" Type="http://schemas.openxmlformats.org/officeDocument/2006/relationships/image" Target="../media/image92.jpeg"/><Relationship Id="rId33" Type="http://schemas.openxmlformats.org/officeDocument/2006/relationships/image" Target="../media/image100.jpeg"/><Relationship Id="rId38" Type="http://schemas.openxmlformats.org/officeDocument/2006/relationships/image" Target="../media/image105.jpeg"/><Relationship Id="rId46" Type="http://schemas.openxmlformats.org/officeDocument/2006/relationships/image" Target="../media/image113.jpeg"/><Relationship Id="rId59" Type="http://schemas.openxmlformats.org/officeDocument/2006/relationships/image" Target="../media/image126.jpeg"/><Relationship Id="rId67" Type="http://schemas.openxmlformats.org/officeDocument/2006/relationships/image" Target="../media/image134.jpeg"/><Relationship Id="rId20" Type="http://schemas.openxmlformats.org/officeDocument/2006/relationships/image" Target="../media/image87.jpeg"/><Relationship Id="rId41" Type="http://schemas.openxmlformats.org/officeDocument/2006/relationships/image" Target="../media/image108.jpeg"/><Relationship Id="rId54" Type="http://schemas.openxmlformats.org/officeDocument/2006/relationships/image" Target="../media/image121.jpeg"/><Relationship Id="rId62" Type="http://schemas.openxmlformats.org/officeDocument/2006/relationships/image" Target="../media/image129.jpeg"/><Relationship Id="rId70" Type="http://schemas.openxmlformats.org/officeDocument/2006/relationships/image" Target="../media/image137.jpeg"/><Relationship Id="rId75" Type="http://schemas.openxmlformats.org/officeDocument/2006/relationships/image" Target="../media/image142.jpeg"/><Relationship Id="rId83" Type="http://schemas.openxmlformats.org/officeDocument/2006/relationships/image" Target="../media/image150.jpeg"/><Relationship Id="rId1" Type="http://schemas.openxmlformats.org/officeDocument/2006/relationships/image" Target="../media/image68.jpeg"/><Relationship Id="rId6" Type="http://schemas.openxmlformats.org/officeDocument/2006/relationships/image" Target="../media/image73.jpeg"/><Relationship Id="rId15" Type="http://schemas.openxmlformats.org/officeDocument/2006/relationships/image" Target="../media/image82.jpeg"/><Relationship Id="rId23" Type="http://schemas.openxmlformats.org/officeDocument/2006/relationships/image" Target="../media/image90.jpeg"/><Relationship Id="rId28" Type="http://schemas.openxmlformats.org/officeDocument/2006/relationships/image" Target="../media/image95.jpeg"/><Relationship Id="rId36" Type="http://schemas.openxmlformats.org/officeDocument/2006/relationships/image" Target="../media/image103.jpeg"/><Relationship Id="rId49" Type="http://schemas.openxmlformats.org/officeDocument/2006/relationships/image" Target="../media/image116.jpeg"/><Relationship Id="rId57" Type="http://schemas.openxmlformats.org/officeDocument/2006/relationships/image" Target="../media/image124.jpeg"/><Relationship Id="rId10" Type="http://schemas.openxmlformats.org/officeDocument/2006/relationships/image" Target="../media/image77.jpeg"/><Relationship Id="rId31" Type="http://schemas.openxmlformats.org/officeDocument/2006/relationships/image" Target="../media/image98.jpeg"/><Relationship Id="rId44" Type="http://schemas.openxmlformats.org/officeDocument/2006/relationships/image" Target="../media/image111.jpeg"/><Relationship Id="rId52" Type="http://schemas.openxmlformats.org/officeDocument/2006/relationships/image" Target="../media/image119.jpeg"/><Relationship Id="rId60" Type="http://schemas.openxmlformats.org/officeDocument/2006/relationships/image" Target="../media/image127.jpeg"/><Relationship Id="rId65" Type="http://schemas.openxmlformats.org/officeDocument/2006/relationships/image" Target="../media/image132.jpeg"/><Relationship Id="rId73" Type="http://schemas.openxmlformats.org/officeDocument/2006/relationships/image" Target="../media/image140.jpeg"/><Relationship Id="rId78" Type="http://schemas.openxmlformats.org/officeDocument/2006/relationships/image" Target="../media/image145.jpeg"/><Relationship Id="rId81" Type="http://schemas.openxmlformats.org/officeDocument/2006/relationships/image" Target="../media/image148.jpeg"/><Relationship Id="rId86" Type="http://schemas.openxmlformats.org/officeDocument/2006/relationships/image" Target="../media/image15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3" Type="http://schemas.openxmlformats.org/officeDocument/2006/relationships/image" Target="../media/image156.jpeg"/><Relationship Id="rId7" Type="http://schemas.openxmlformats.org/officeDocument/2006/relationships/image" Target="../media/image160.jpeg"/><Relationship Id="rId12" Type="http://schemas.openxmlformats.org/officeDocument/2006/relationships/image" Target="../media/image165.jpeg"/><Relationship Id="rId2" Type="http://schemas.openxmlformats.org/officeDocument/2006/relationships/image" Target="../media/image155.jpeg"/><Relationship Id="rId1" Type="http://schemas.openxmlformats.org/officeDocument/2006/relationships/image" Target="../media/image154.jpeg"/><Relationship Id="rId6" Type="http://schemas.openxmlformats.org/officeDocument/2006/relationships/image" Target="../media/image159.jpeg"/><Relationship Id="rId11" Type="http://schemas.openxmlformats.org/officeDocument/2006/relationships/image" Target="../media/image164.jpeg"/><Relationship Id="rId5" Type="http://schemas.openxmlformats.org/officeDocument/2006/relationships/image" Target="../media/image158.jpeg"/><Relationship Id="rId10" Type="http://schemas.openxmlformats.org/officeDocument/2006/relationships/image" Target="../media/image163.jpeg"/><Relationship Id="rId4" Type="http://schemas.openxmlformats.org/officeDocument/2006/relationships/image" Target="../media/image157.jpeg"/><Relationship Id="rId9" Type="http://schemas.openxmlformats.org/officeDocument/2006/relationships/image" Target="../media/image162.jpeg"/><Relationship Id="rId14" Type="http://schemas.openxmlformats.org/officeDocument/2006/relationships/image" Target="../media/image16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0.jpeg"/><Relationship Id="rId2" Type="http://schemas.openxmlformats.org/officeDocument/2006/relationships/image" Target="../media/image169.jpeg"/><Relationship Id="rId1" Type="http://schemas.openxmlformats.org/officeDocument/2006/relationships/image" Target="../media/image16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86148</xdr:colOff>
      <xdr:row>1</xdr:row>
      <xdr:rowOff>9525</xdr:rowOff>
    </xdr:from>
    <xdr:to>
      <xdr:col>4</xdr:col>
      <xdr:colOff>1333500</xdr:colOff>
      <xdr:row>1</xdr:row>
      <xdr:rowOff>800100</xdr:rowOff>
    </xdr:to>
    <xdr:pic>
      <xdr:nvPicPr>
        <xdr:cNvPr id="2" name="Рисунок 1" descr="IMG_2277м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823" y="581025"/>
          <a:ext cx="1247352" cy="7905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2</xdr:row>
      <xdr:rowOff>9525</xdr:rowOff>
    </xdr:from>
    <xdr:to>
      <xdr:col>4</xdr:col>
      <xdr:colOff>1334294</xdr:colOff>
      <xdr:row>2</xdr:row>
      <xdr:rowOff>885825</xdr:rowOff>
    </xdr:to>
    <xdr:pic>
      <xdr:nvPicPr>
        <xdr:cNvPr id="3" name="Рисунок 2" descr="IMG_2278м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57775" y="1790700"/>
          <a:ext cx="1296194" cy="8763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</xdr:row>
      <xdr:rowOff>9525</xdr:rowOff>
    </xdr:from>
    <xdr:to>
      <xdr:col>4</xdr:col>
      <xdr:colOff>1276350</xdr:colOff>
      <xdr:row>3</xdr:row>
      <xdr:rowOff>919632</xdr:rowOff>
    </xdr:to>
    <xdr:pic>
      <xdr:nvPicPr>
        <xdr:cNvPr id="4" name="Рисунок 3" descr="IMG_2280м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5" y="2305050"/>
          <a:ext cx="1219200" cy="910107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4</xdr:row>
      <xdr:rowOff>19050</xdr:rowOff>
    </xdr:from>
    <xdr:to>
      <xdr:col>4</xdr:col>
      <xdr:colOff>1262941</xdr:colOff>
      <xdr:row>4</xdr:row>
      <xdr:rowOff>914400</xdr:rowOff>
    </xdr:to>
    <xdr:pic>
      <xdr:nvPicPr>
        <xdr:cNvPr id="5" name="Рисунок 4" descr="IMG_2281м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48250" y="3276600"/>
          <a:ext cx="1234366" cy="89535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5</xdr:row>
      <xdr:rowOff>19050</xdr:rowOff>
    </xdr:from>
    <xdr:to>
      <xdr:col>4</xdr:col>
      <xdr:colOff>1266825</xdr:colOff>
      <xdr:row>5</xdr:row>
      <xdr:rowOff>927614</xdr:rowOff>
    </xdr:to>
    <xdr:pic>
      <xdr:nvPicPr>
        <xdr:cNvPr id="6" name="Рисунок 5" descr="IMG_2282м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57775" y="4210050"/>
          <a:ext cx="1228725" cy="9085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6</xdr:row>
      <xdr:rowOff>19050</xdr:rowOff>
    </xdr:from>
    <xdr:to>
      <xdr:col>4</xdr:col>
      <xdr:colOff>1333500</xdr:colOff>
      <xdr:row>6</xdr:row>
      <xdr:rowOff>676275</xdr:rowOff>
    </xdr:to>
    <xdr:pic>
      <xdr:nvPicPr>
        <xdr:cNvPr id="7" name="Рисунок 6" descr="IMG_2283м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38725" y="5162550"/>
          <a:ext cx="1314450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7</xdr:row>
      <xdr:rowOff>19050</xdr:rowOff>
    </xdr:from>
    <xdr:to>
      <xdr:col>4</xdr:col>
      <xdr:colOff>1295054</xdr:colOff>
      <xdr:row>7</xdr:row>
      <xdr:rowOff>1000125</xdr:rowOff>
    </xdr:to>
    <xdr:pic>
      <xdr:nvPicPr>
        <xdr:cNvPr id="8" name="Рисунок 7" descr="IMG_2284м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48250" y="5895975"/>
          <a:ext cx="1266479" cy="9810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9526</xdr:colOff>
      <xdr:row>4</xdr:row>
      <xdr:rowOff>9525</xdr:rowOff>
    </xdr:from>
    <xdr:to>
      <xdr:col>4</xdr:col>
      <xdr:colOff>1219702</xdr:colOff>
      <xdr:row>4</xdr:row>
      <xdr:rowOff>1466850</xdr:rowOff>
    </xdr:to>
    <xdr:pic>
      <xdr:nvPicPr>
        <xdr:cNvPr id="5" name="Рисунок 4" descr="IMG_0313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95651" y="4029075"/>
          <a:ext cx="1210176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5</xdr:row>
      <xdr:rowOff>9525</xdr:rowOff>
    </xdr:from>
    <xdr:to>
      <xdr:col>4</xdr:col>
      <xdr:colOff>1205582</xdr:colOff>
      <xdr:row>5</xdr:row>
      <xdr:rowOff>1028700</xdr:rowOff>
    </xdr:to>
    <xdr:pic>
      <xdr:nvPicPr>
        <xdr:cNvPr id="6" name="Рисунок 5" descr="IMG_0427м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5650" y="5305425"/>
          <a:ext cx="1196057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6</xdr:row>
      <xdr:rowOff>9526</xdr:rowOff>
    </xdr:from>
    <xdr:to>
      <xdr:col>4</xdr:col>
      <xdr:colOff>1200150</xdr:colOff>
      <xdr:row>6</xdr:row>
      <xdr:rowOff>948610</xdr:rowOff>
    </xdr:to>
    <xdr:pic>
      <xdr:nvPicPr>
        <xdr:cNvPr id="7" name="Рисунок 6" descr="IMG_0682м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95650" y="6343651"/>
          <a:ext cx="1190625" cy="939084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7</xdr:row>
      <xdr:rowOff>9525</xdr:rowOff>
    </xdr:from>
    <xdr:to>
      <xdr:col>4</xdr:col>
      <xdr:colOff>1207646</xdr:colOff>
      <xdr:row>7</xdr:row>
      <xdr:rowOff>809625</xdr:rowOff>
    </xdr:to>
    <xdr:pic>
      <xdr:nvPicPr>
        <xdr:cNvPr id="8" name="Рисунок 7" descr="RWxAwg1EFak_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95651" y="7324725"/>
          <a:ext cx="1198120" cy="8001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8</xdr:row>
      <xdr:rowOff>9525</xdr:rowOff>
    </xdr:from>
    <xdr:to>
      <xdr:col>4</xdr:col>
      <xdr:colOff>1210082</xdr:colOff>
      <xdr:row>8</xdr:row>
      <xdr:rowOff>1295400</xdr:rowOff>
    </xdr:to>
    <xdr:pic>
      <xdr:nvPicPr>
        <xdr:cNvPr id="9" name="Рисунок 8" descr="U4TXu0MwFVw_м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95651" y="8153400"/>
          <a:ext cx="1200556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9</xdr:row>
      <xdr:rowOff>9525</xdr:rowOff>
    </xdr:from>
    <xdr:to>
      <xdr:col>4</xdr:col>
      <xdr:colOff>1227138</xdr:colOff>
      <xdr:row>10</xdr:row>
      <xdr:rowOff>0</xdr:rowOff>
    </xdr:to>
    <xdr:pic>
      <xdr:nvPicPr>
        <xdr:cNvPr id="10" name="Рисунок 9" descr="xL_bivuvM4A_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95650" y="9467850"/>
          <a:ext cx="1217613" cy="8667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10</xdr:row>
      <xdr:rowOff>19050</xdr:rowOff>
    </xdr:from>
    <xdr:to>
      <xdr:col>4</xdr:col>
      <xdr:colOff>1209675</xdr:colOff>
      <xdr:row>10</xdr:row>
      <xdr:rowOff>1209675</xdr:rowOff>
    </xdr:to>
    <xdr:pic>
      <xdr:nvPicPr>
        <xdr:cNvPr id="11" name="Рисунок 10" descr="IMG_1688м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34075" y="1035367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2</xdr:row>
      <xdr:rowOff>19050</xdr:rowOff>
    </xdr:from>
    <xdr:to>
      <xdr:col>4</xdr:col>
      <xdr:colOff>962024</xdr:colOff>
      <xdr:row>2</xdr:row>
      <xdr:rowOff>1777013</xdr:rowOff>
    </xdr:to>
    <xdr:pic>
      <xdr:nvPicPr>
        <xdr:cNvPr id="13" name="Рисунок 12" descr="IMG_1793м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191250" y="1028700"/>
          <a:ext cx="685799" cy="175796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11</xdr:row>
      <xdr:rowOff>9525</xdr:rowOff>
    </xdr:from>
    <xdr:to>
      <xdr:col>4</xdr:col>
      <xdr:colOff>1219200</xdr:colOff>
      <xdr:row>11</xdr:row>
      <xdr:rowOff>784739</xdr:rowOff>
    </xdr:to>
    <xdr:pic>
      <xdr:nvPicPr>
        <xdr:cNvPr id="12" name="Рисунок 11" descr="IMG_1883м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924550" y="11563350"/>
          <a:ext cx="1209675" cy="775214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3</xdr:row>
      <xdr:rowOff>9525</xdr:rowOff>
    </xdr:from>
    <xdr:to>
      <xdr:col>4</xdr:col>
      <xdr:colOff>1000125</xdr:colOff>
      <xdr:row>3</xdr:row>
      <xdr:rowOff>1130792</xdr:rowOff>
    </xdr:to>
    <xdr:pic>
      <xdr:nvPicPr>
        <xdr:cNvPr id="14" name="Рисунок 13" descr="IMG_1880м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115050" y="2819400"/>
          <a:ext cx="800100" cy="1121267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12</xdr:row>
      <xdr:rowOff>19050</xdr:rowOff>
    </xdr:from>
    <xdr:to>
      <xdr:col>4</xdr:col>
      <xdr:colOff>1162050</xdr:colOff>
      <xdr:row>12</xdr:row>
      <xdr:rowOff>833236</xdr:rowOff>
    </xdr:to>
    <xdr:pic>
      <xdr:nvPicPr>
        <xdr:cNvPr id="15" name="Рисунок 14" descr="IMG_1876м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943600" y="12573000"/>
          <a:ext cx="1133475" cy="814186"/>
        </a:xfrm>
        <a:prstGeom prst="rect">
          <a:avLst/>
        </a:prstGeom>
      </xdr:spPr>
    </xdr:pic>
    <xdr:clientData/>
  </xdr:twoCellAnchor>
  <xdr:twoCellAnchor editAs="oneCell">
    <xdr:from>
      <xdr:col>4</xdr:col>
      <xdr:colOff>31825</xdr:colOff>
      <xdr:row>13</xdr:row>
      <xdr:rowOff>38100</xdr:rowOff>
    </xdr:from>
    <xdr:to>
      <xdr:col>4</xdr:col>
      <xdr:colOff>1225251</xdr:colOff>
      <xdr:row>13</xdr:row>
      <xdr:rowOff>752475</xdr:rowOff>
    </xdr:to>
    <xdr:pic>
      <xdr:nvPicPr>
        <xdr:cNvPr id="16" name="Рисунок 15" descr="IMG_1871м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946850" y="13468350"/>
          <a:ext cx="1193426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14</xdr:row>
      <xdr:rowOff>19050</xdr:rowOff>
    </xdr:from>
    <xdr:to>
      <xdr:col>4</xdr:col>
      <xdr:colOff>1190625</xdr:colOff>
      <xdr:row>14</xdr:row>
      <xdr:rowOff>658091</xdr:rowOff>
    </xdr:to>
    <xdr:pic>
      <xdr:nvPicPr>
        <xdr:cNvPr id="17" name="Рисунок 16" descr="IMG_1857м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934075" y="14249400"/>
          <a:ext cx="1171575" cy="639041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1</xdr:row>
      <xdr:rowOff>9525</xdr:rowOff>
    </xdr:from>
    <xdr:to>
      <xdr:col>4</xdr:col>
      <xdr:colOff>1047750</xdr:colOff>
      <xdr:row>1</xdr:row>
      <xdr:rowOff>874891</xdr:rowOff>
    </xdr:to>
    <xdr:pic>
      <xdr:nvPicPr>
        <xdr:cNvPr id="18" name="Рисунок 17" descr="IMG_1861м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038850" y="200025"/>
          <a:ext cx="923925" cy="86536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1</xdr:row>
      <xdr:rowOff>9525</xdr:rowOff>
    </xdr:from>
    <xdr:to>
      <xdr:col>4</xdr:col>
      <xdr:colOff>904875</xdr:colOff>
      <xdr:row>1</xdr:row>
      <xdr:rowOff>1114157</xdr:rowOff>
    </xdr:to>
    <xdr:pic>
      <xdr:nvPicPr>
        <xdr:cNvPr id="2" name="Рисунок 1" descr="IMG_9840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71900" y="200025"/>
          <a:ext cx="876300" cy="1104632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</xdr:row>
      <xdr:rowOff>19050</xdr:rowOff>
    </xdr:from>
    <xdr:to>
      <xdr:col>4</xdr:col>
      <xdr:colOff>847725</xdr:colOff>
      <xdr:row>2</xdr:row>
      <xdr:rowOff>1145348</xdr:rowOff>
    </xdr:to>
    <xdr:pic>
      <xdr:nvPicPr>
        <xdr:cNvPr id="3" name="Рисунок 2" descr="IMG_8792м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62375" y="1352550"/>
          <a:ext cx="828675" cy="1126298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3</xdr:row>
      <xdr:rowOff>19050</xdr:rowOff>
    </xdr:from>
    <xdr:to>
      <xdr:col>4</xdr:col>
      <xdr:colOff>857250</xdr:colOff>
      <xdr:row>3</xdr:row>
      <xdr:rowOff>1192034</xdr:rowOff>
    </xdr:to>
    <xdr:pic>
      <xdr:nvPicPr>
        <xdr:cNvPr id="4" name="Рисунок 3" descr="IMG_9693м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71900" y="2533650"/>
          <a:ext cx="828675" cy="117298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4</xdr:row>
      <xdr:rowOff>9525</xdr:rowOff>
    </xdr:from>
    <xdr:to>
      <xdr:col>5</xdr:col>
      <xdr:colOff>0</xdr:colOff>
      <xdr:row>4</xdr:row>
      <xdr:rowOff>1059354</xdr:rowOff>
    </xdr:to>
    <xdr:pic>
      <xdr:nvPicPr>
        <xdr:cNvPr id="5" name="Рисунок 4" descr="IMG_9695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52850" y="3752850"/>
          <a:ext cx="1057275" cy="104982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5</xdr:row>
      <xdr:rowOff>19050</xdr:rowOff>
    </xdr:from>
    <xdr:to>
      <xdr:col>4</xdr:col>
      <xdr:colOff>1047750</xdr:colOff>
      <xdr:row>5</xdr:row>
      <xdr:rowOff>1707993</xdr:rowOff>
    </xdr:to>
    <xdr:pic>
      <xdr:nvPicPr>
        <xdr:cNvPr id="6" name="Рисунок 5" descr="IMG_8767м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752850" y="4829175"/>
          <a:ext cx="1038225" cy="168894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1</xdr:row>
      <xdr:rowOff>28575</xdr:rowOff>
    </xdr:from>
    <xdr:to>
      <xdr:col>4</xdr:col>
      <xdr:colOff>1162050</xdr:colOff>
      <xdr:row>1</xdr:row>
      <xdr:rowOff>590550</xdr:rowOff>
    </xdr:to>
    <xdr:pic>
      <xdr:nvPicPr>
        <xdr:cNvPr id="2" name="Рисунок 1" descr="IMG_2300m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86300" y="219075"/>
          <a:ext cx="1123950" cy="5619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1</xdr:row>
      <xdr:rowOff>47625</xdr:rowOff>
    </xdr:from>
    <xdr:to>
      <xdr:col>4</xdr:col>
      <xdr:colOff>1409700</xdr:colOff>
      <xdr:row>1</xdr:row>
      <xdr:rowOff>677080</xdr:rowOff>
    </xdr:to>
    <xdr:pic>
      <xdr:nvPicPr>
        <xdr:cNvPr id="4" name="Рисунок 3" descr="IMG_1738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05350" y="238125"/>
          <a:ext cx="1314450" cy="62945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</xdr:row>
      <xdr:rowOff>19050</xdr:rowOff>
    </xdr:from>
    <xdr:to>
      <xdr:col>4</xdr:col>
      <xdr:colOff>1512911</xdr:colOff>
      <xdr:row>2</xdr:row>
      <xdr:rowOff>723900</xdr:rowOff>
    </xdr:to>
    <xdr:pic>
      <xdr:nvPicPr>
        <xdr:cNvPr id="5" name="Рисунок 4" descr="IMG_1763м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29150" y="904875"/>
          <a:ext cx="1493861" cy="70485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</xdr:row>
      <xdr:rowOff>9525</xdr:rowOff>
    </xdr:from>
    <xdr:to>
      <xdr:col>4</xdr:col>
      <xdr:colOff>1285875</xdr:colOff>
      <xdr:row>3</xdr:row>
      <xdr:rowOff>750731</xdr:rowOff>
    </xdr:to>
    <xdr:pic>
      <xdr:nvPicPr>
        <xdr:cNvPr id="7" name="Рисунок 6" descr="IMG_1892м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57725" y="1685925"/>
          <a:ext cx="1238250" cy="741206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4</xdr:row>
      <xdr:rowOff>9525</xdr:rowOff>
    </xdr:from>
    <xdr:to>
      <xdr:col>4</xdr:col>
      <xdr:colOff>1238250</xdr:colOff>
      <xdr:row>4</xdr:row>
      <xdr:rowOff>789301</xdr:rowOff>
    </xdr:to>
    <xdr:pic>
      <xdr:nvPicPr>
        <xdr:cNvPr id="8" name="Рисунок 7" descr="IMG_8787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62525" y="2476500"/>
          <a:ext cx="885825" cy="779776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5</xdr:row>
      <xdr:rowOff>19050</xdr:rowOff>
    </xdr:from>
    <xdr:to>
      <xdr:col>4</xdr:col>
      <xdr:colOff>1257300</xdr:colOff>
      <xdr:row>5</xdr:row>
      <xdr:rowOff>906149</xdr:rowOff>
    </xdr:to>
    <xdr:pic>
      <xdr:nvPicPr>
        <xdr:cNvPr id="9" name="Рисунок 8" descr="IMG_8553м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72025" y="3343275"/>
          <a:ext cx="1095375" cy="88709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6</xdr:row>
      <xdr:rowOff>19050</xdr:rowOff>
    </xdr:from>
    <xdr:to>
      <xdr:col>4</xdr:col>
      <xdr:colOff>1143000</xdr:colOff>
      <xdr:row>6</xdr:row>
      <xdr:rowOff>801442</xdr:rowOff>
    </xdr:to>
    <xdr:pic>
      <xdr:nvPicPr>
        <xdr:cNvPr id="10" name="Рисунок 9" descr="IMG_8798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24400" y="4305300"/>
          <a:ext cx="1028700" cy="782392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7</xdr:row>
      <xdr:rowOff>9525</xdr:rowOff>
    </xdr:from>
    <xdr:to>
      <xdr:col>4</xdr:col>
      <xdr:colOff>1009650</xdr:colOff>
      <xdr:row>7</xdr:row>
      <xdr:rowOff>1061769</xdr:rowOff>
    </xdr:to>
    <xdr:pic>
      <xdr:nvPicPr>
        <xdr:cNvPr id="11" name="Рисунок 10" descr="IMG_8805м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829175" y="5124450"/>
          <a:ext cx="790575" cy="105224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9</xdr:row>
      <xdr:rowOff>19050</xdr:rowOff>
    </xdr:from>
    <xdr:to>
      <xdr:col>4</xdr:col>
      <xdr:colOff>1140172</xdr:colOff>
      <xdr:row>9</xdr:row>
      <xdr:rowOff>1038225</xdr:rowOff>
    </xdr:to>
    <xdr:pic>
      <xdr:nvPicPr>
        <xdr:cNvPr id="13" name="Рисунок 12" descr="IMG_8828м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171950" y="4391025"/>
          <a:ext cx="1130647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10</xdr:row>
      <xdr:rowOff>19051</xdr:rowOff>
    </xdr:from>
    <xdr:to>
      <xdr:col>4</xdr:col>
      <xdr:colOff>1133721</xdr:colOff>
      <xdr:row>10</xdr:row>
      <xdr:rowOff>628651</xdr:rowOff>
    </xdr:to>
    <xdr:pic>
      <xdr:nvPicPr>
        <xdr:cNvPr id="14" name="Рисунок 13" descr="IMG_9697м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171950" y="5457826"/>
          <a:ext cx="1124196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11</xdr:row>
      <xdr:rowOff>9525</xdr:rowOff>
    </xdr:from>
    <xdr:to>
      <xdr:col>4</xdr:col>
      <xdr:colOff>1057275</xdr:colOff>
      <xdr:row>11</xdr:row>
      <xdr:rowOff>1093497</xdr:rowOff>
    </xdr:to>
    <xdr:pic>
      <xdr:nvPicPr>
        <xdr:cNvPr id="15" name="Рисунок 14" descr="IMG_1757м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457700" y="6124575"/>
          <a:ext cx="762000" cy="1083972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12</xdr:row>
      <xdr:rowOff>19051</xdr:rowOff>
    </xdr:from>
    <xdr:to>
      <xdr:col>4</xdr:col>
      <xdr:colOff>1019175</xdr:colOff>
      <xdr:row>12</xdr:row>
      <xdr:rowOff>1027627</xdr:rowOff>
    </xdr:to>
    <xdr:pic>
      <xdr:nvPicPr>
        <xdr:cNvPr id="16" name="Рисунок 15" descr="IMG_1758м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381500" y="7267576"/>
          <a:ext cx="800100" cy="1008576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</xdr:colOff>
      <xdr:row>13</xdr:row>
      <xdr:rowOff>9525</xdr:rowOff>
    </xdr:from>
    <xdr:to>
      <xdr:col>4</xdr:col>
      <xdr:colOff>1083626</xdr:colOff>
      <xdr:row>13</xdr:row>
      <xdr:rowOff>828675</xdr:rowOff>
    </xdr:to>
    <xdr:pic>
      <xdr:nvPicPr>
        <xdr:cNvPr id="17" name="Рисунок 16" descr="IMG_1879м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276724" y="8305800"/>
          <a:ext cx="969327" cy="8191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14</xdr:row>
      <xdr:rowOff>9525</xdr:rowOff>
    </xdr:from>
    <xdr:to>
      <xdr:col>4</xdr:col>
      <xdr:colOff>1095375</xdr:colOff>
      <xdr:row>14</xdr:row>
      <xdr:rowOff>896960</xdr:rowOff>
    </xdr:to>
    <xdr:pic>
      <xdr:nvPicPr>
        <xdr:cNvPr id="18" name="Рисунок 17" descr="IMG_1899м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257675" y="9153525"/>
          <a:ext cx="1000125" cy="88743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8</xdr:row>
      <xdr:rowOff>28575</xdr:rowOff>
    </xdr:from>
    <xdr:to>
      <xdr:col>4</xdr:col>
      <xdr:colOff>1171575</xdr:colOff>
      <xdr:row>8</xdr:row>
      <xdr:rowOff>824614</xdr:rowOff>
    </xdr:to>
    <xdr:pic>
      <xdr:nvPicPr>
        <xdr:cNvPr id="19" name="Рисунок 18" descr="IMG_8811м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714875" y="6238875"/>
          <a:ext cx="1066800" cy="796039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15</xdr:row>
      <xdr:rowOff>9525</xdr:rowOff>
    </xdr:from>
    <xdr:to>
      <xdr:col>4</xdr:col>
      <xdr:colOff>1247775</xdr:colOff>
      <xdr:row>15</xdr:row>
      <xdr:rowOff>1093899</xdr:rowOff>
    </xdr:to>
    <xdr:pic>
      <xdr:nvPicPr>
        <xdr:cNvPr id="20" name="Рисунок 19" descr="-ow96ScDlWI_м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962650" y="12763500"/>
          <a:ext cx="1123950" cy="1084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1</xdr:row>
      <xdr:rowOff>19050</xdr:rowOff>
    </xdr:from>
    <xdr:to>
      <xdr:col>4</xdr:col>
      <xdr:colOff>1131853</xdr:colOff>
      <xdr:row>1</xdr:row>
      <xdr:rowOff>762000</xdr:rowOff>
    </xdr:to>
    <xdr:pic>
      <xdr:nvPicPr>
        <xdr:cNvPr id="2" name="Рисунок 1" descr="AYuXcOQMqd8_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14700" y="209550"/>
          <a:ext cx="1122328" cy="7429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2</xdr:row>
      <xdr:rowOff>9525</xdr:rowOff>
    </xdr:from>
    <xdr:to>
      <xdr:col>4</xdr:col>
      <xdr:colOff>1133475</xdr:colOff>
      <xdr:row>2</xdr:row>
      <xdr:rowOff>737718</xdr:rowOff>
    </xdr:to>
    <xdr:pic>
      <xdr:nvPicPr>
        <xdr:cNvPr id="3" name="Рисунок 2" descr="IMG_1164м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14700" y="1104900"/>
          <a:ext cx="1123950" cy="72819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3</xdr:row>
      <xdr:rowOff>9525</xdr:rowOff>
    </xdr:from>
    <xdr:to>
      <xdr:col>5</xdr:col>
      <xdr:colOff>0</xdr:colOff>
      <xdr:row>3</xdr:row>
      <xdr:rowOff>767836</xdr:rowOff>
    </xdr:to>
    <xdr:pic>
      <xdr:nvPicPr>
        <xdr:cNvPr id="4" name="Рисунок 3" descr="lmPnm2C_aKc_м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14700" y="2038350"/>
          <a:ext cx="1133475" cy="75831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4</xdr:row>
      <xdr:rowOff>9525</xdr:rowOff>
    </xdr:from>
    <xdr:to>
      <xdr:col>4</xdr:col>
      <xdr:colOff>1134277</xdr:colOff>
      <xdr:row>4</xdr:row>
      <xdr:rowOff>762000</xdr:rowOff>
    </xdr:to>
    <xdr:pic>
      <xdr:nvPicPr>
        <xdr:cNvPr id="5" name="Рисунок 4" descr="lq-Lus6VmuU_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14700" y="3095625"/>
          <a:ext cx="1124752" cy="7524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5</xdr:row>
      <xdr:rowOff>9525</xdr:rowOff>
    </xdr:from>
    <xdr:to>
      <xdr:col>4</xdr:col>
      <xdr:colOff>1133476</xdr:colOff>
      <xdr:row>5</xdr:row>
      <xdr:rowOff>761463</xdr:rowOff>
    </xdr:to>
    <xdr:pic>
      <xdr:nvPicPr>
        <xdr:cNvPr id="6" name="Рисунок 5" descr="ynjMLOhrKac_м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314701" y="4162425"/>
          <a:ext cx="1123950" cy="751938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7</xdr:row>
      <xdr:rowOff>9525</xdr:rowOff>
    </xdr:from>
    <xdr:to>
      <xdr:col>4</xdr:col>
      <xdr:colOff>1114426</xdr:colOff>
      <xdr:row>7</xdr:row>
      <xdr:rowOff>997710</xdr:rowOff>
    </xdr:to>
    <xdr:pic>
      <xdr:nvPicPr>
        <xdr:cNvPr id="8" name="Рисунок 7" descr="IMG_8468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14701" y="4933950"/>
          <a:ext cx="1104900" cy="98818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6</xdr:row>
      <xdr:rowOff>38100</xdr:rowOff>
    </xdr:from>
    <xdr:to>
      <xdr:col>4</xdr:col>
      <xdr:colOff>1123950</xdr:colOff>
      <xdr:row>6</xdr:row>
      <xdr:rowOff>801777</xdr:rowOff>
    </xdr:to>
    <xdr:pic>
      <xdr:nvPicPr>
        <xdr:cNvPr id="10" name="Рисунок 9" descr="IMG_1754м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00750" y="4095750"/>
          <a:ext cx="1095375" cy="763677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8</xdr:row>
      <xdr:rowOff>19050</xdr:rowOff>
    </xdr:from>
    <xdr:to>
      <xdr:col>4</xdr:col>
      <xdr:colOff>1130209</xdr:colOff>
      <xdr:row>8</xdr:row>
      <xdr:rowOff>571500</xdr:rowOff>
    </xdr:to>
    <xdr:pic>
      <xdr:nvPicPr>
        <xdr:cNvPr id="11" name="Рисунок 10" descr="IMG_1756м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1700" y="7172325"/>
          <a:ext cx="1120684" cy="5524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9</xdr:row>
      <xdr:rowOff>19050</xdr:rowOff>
    </xdr:from>
    <xdr:to>
      <xdr:col>4</xdr:col>
      <xdr:colOff>800101</xdr:colOff>
      <xdr:row>9</xdr:row>
      <xdr:rowOff>1076325</xdr:rowOff>
    </xdr:to>
    <xdr:pic>
      <xdr:nvPicPr>
        <xdr:cNvPr id="14" name="Рисунок 13" descr="IMG_1770м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248276" y="6543675"/>
          <a:ext cx="704850" cy="105727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10</xdr:row>
      <xdr:rowOff>28575</xdr:rowOff>
    </xdr:from>
    <xdr:to>
      <xdr:col>4</xdr:col>
      <xdr:colOff>952500</xdr:colOff>
      <xdr:row>10</xdr:row>
      <xdr:rowOff>996637</xdr:rowOff>
    </xdr:to>
    <xdr:pic>
      <xdr:nvPicPr>
        <xdr:cNvPr id="15" name="Рисунок 14" descr="IMG_1771м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143625" y="9505950"/>
          <a:ext cx="781050" cy="968062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11</xdr:row>
      <xdr:rowOff>19050</xdr:rowOff>
    </xdr:from>
    <xdr:to>
      <xdr:col>4</xdr:col>
      <xdr:colOff>1120140</xdr:colOff>
      <xdr:row>11</xdr:row>
      <xdr:rowOff>666750</xdr:rowOff>
    </xdr:to>
    <xdr:pic>
      <xdr:nvPicPr>
        <xdr:cNvPr id="16" name="Рисунок 15" descr="IMG_1860м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991225" y="10525125"/>
          <a:ext cx="110109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28575</xdr:rowOff>
    </xdr:from>
    <xdr:to>
      <xdr:col>4</xdr:col>
      <xdr:colOff>1103471</xdr:colOff>
      <xdr:row>12</xdr:row>
      <xdr:rowOff>685800</xdr:rowOff>
    </xdr:to>
    <xdr:pic>
      <xdr:nvPicPr>
        <xdr:cNvPr id="17" name="Рисунок 16" descr="IMG_2291м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838825" y="11249025"/>
          <a:ext cx="1084421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13</xdr:row>
      <xdr:rowOff>9525</xdr:rowOff>
    </xdr:from>
    <xdr:to>
      <xdr:col>4</xdr:col>
      <xdr:colOff>1123950</xdr:colOff>
      <xdr:row>13</xdr:row>
      <xdr:rowOff>755361</xdr:rowOff>
    </xdr:to>
    <xdr:pic>
      <xdr:nvPicPr>
        <xdr:cNvPr id="18" name="Рисунок 17" descr="P3190599м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857875" y="11934825"/>
          <a:ext cx="1085850" cy="745836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14</xdr:row>
      <xdr:rowOff>9525</xdr:rowOff>
    </xdr:from>
    <xdr:to>
      <xdr:col>4</xdr:col>
      <xdr:colOff>1028700</xdr:colOff>
      <xdr:row>14</xdr:row>
      <xdr:rowOff>980026</xdr:rowOff>
    </xdr:to>
    <xdr:pic>
      <xdr:nvPicPr>
        <xdr:cNvPr id="19" name="Рисунок 18" descr="IMG_2475m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19700" y="10868025"/>
          <a:ext cx="962025" cy="97050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2</xdr:row>
      <xdr:rowOff>19050</xdr:rowOff>
    </xdr:from>
    <xdr:to>
      <xdr:col>5</xdr:col>
      <xdr:colOff>2970</xdr:colOff>
      <xdr:row>2</xdr:row>
      <xdr:rowOff>838200</xdr:rowOff>
    </xdr:to>
    <xdr:pic>
      <xdr:nvPicPr>
        <xdr:cNvPr id="3" name="Рисунок 2" descr="8Wdue8y7Shg_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4650" y="1162050"/>
          <a:ext cx="1250745" cy="8191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5</xdr:row>
      <xdr:rowOff>9525</xdr:rowOff>
    </xdr:from>
    <xdr:to>
      <xdr:col>4</xdr:col>
      <xdr:colOff>1209676</xdr:colOff>
      <xdr:row>5</xdr:row>
      <xdr:rowOff>1032188</xdr:rowOff>
    </xdr:to>
    <xdr:pic>
      <xdr:nvPicPr>
        <xdr:cNvPr id="6" name="Рисунок 5" descr="IMG_8474f_м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14651" y="4210050"/>
          <a:ext cx="1200150" cy="1022663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</xdr:row>
      <xdr:rowOff>28575</xdr:rowOff>
    </xdr:from>
    <xdr:to>
      <xdr:col>4</xdr:col>
      <xdr:colOff>1238250</xdr:colOff>
      <xdr:row>1</xdr:row>
      <xdr:rowOff>613420</xdr:rowOff>
    </xdr:to>
    <xdr:pic>
      <xdr:nvPicPr>
        <xdr:cNvPr id="11" name="Рисунок 10" descr="IMG_1846м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96050" y="219075"/>
          <a:ext cx="1200150" cy="58484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9</xdr:row>
      <xdr:rowOff>19050</xdr:rowOff>
    </xdr:from>
    <xdr:to>
      <xdr:col>4</xdr:col>
      <xdr:colOff>1037880</xdr:colOff>
      <xdr:row>9</xdr:row>
      <xdr:rowOff>1009650</xdr:rowOff>
    </xdr:to>
    <xdr:pic>
      <xdr:nvPicPr>
        <xdr:cNvPr id="12" name="Рисунок 11" descr="IMG_1865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48450" y="9229725"/>
          <a:ext cx="847380" cy="9906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</xdr:colOff>
      <xdr:row>7</xdr:row>
      <xdr:rowOff>38099</xdr:rowOff>
    </xdr:from>
    <xdr:to>
      <xdr:col>4</xdr:col>
      <xdr:colOff>1228724</xdr:colOff>
      <xdr:row>7</xdr:row>
      <xdr:rowOff>983690</xdr:rowOff>
    </xdr:to>
    <xdr:pic>
      <xdr:nvPicPr>
        <xdr:cNvPr id="13" name="Рисунок 12" descr="IMG_1900м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6999" y="6191249"/>
          <a:ext cx="1209675" cy="94559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3</xdr:row>
      <xdr:rowOff>19050</xdr:rowOff>
    </xdr:from>
    <xdr:to>
      <xdr:col>4</xdr:col>
      <xdr:colOff>1190625</xdr:colOff>
      <xdr:row>3</xdr:row>
      <xdr:rowOff>1240128</xdr:rowOff>
    </xdr:to>
    <xdr:pic>
      <xdr:nvPicPr>
        <xdr:cNvPr id="14" name="Рисунок 13" descr="9uVaXl-Gh0Q_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477000" y="1724025"/>
          <a:ext cx="1171575" cy="1221078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4</xdr:row>
      <xdr:rowOff>19050</xdr:rowOff>
    </xdr:from>
    <xdr:to>
      <xdr:col>4</xdr:col>
      <xdr:colOff>1209675</xdr:colOff>
      <xdr:row>4</xdr:row>
      <xdr:rowOff>1025212</xdr:rowOff>
    </xdr:to>
    <xdr:pic>
      <xdr:nvPicPr>
        <xdr:cNvPr id="15" name="Рисунок 14" descr="H-rB_pnvfoA_м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77000" y="3000375"/>
          <a:ext cx="1190625" cy="1006162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6</xdr:row>
      <xdr:rowOff>19050</xdr:rowOff>
    </xdr:from>
    <xdr:to>
      <xdr:col>4</xdr:col>
      <xdr:colOff>1143000</xdr:colOff>
      <xdr:row>6</xdr:row>
      <xdr:rowOff>1039097</xdr:rowOff>
    </xdr:to>
    <xdr:pic>
      <xdr:nvPicPr>
        <xdr:cNvPr id="16" name="Рисунок 15" descr="-ow96ScDlWI_м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543675" y="5114925"/>
          <a:ext cx="1057275" cy="1020047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8</xdr:row>
      <xdr:rowOff>9525</xdr:rowOff>
    </xdr:from>
    <xdr:to>
      <xdr:col>4</xdr:col>
      <xdr:colOff>1019175</xdr:colOff>
      <xdr:row>8</xdr:row>
      <xdr:rowOff>1913988</xdr:rowOff>
    </xdr:to>
    <xdr:pic>
      <xdr:nvPicPr>
        <xdr:cNvPr id="17" name="Рисунок 16" descr="Qmgb7KvCLb4_м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34175" y="7210425"/>
          <a:ext cx="742950" cy="1904463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10</xdr:row>
      <xdr:rowOff>19050</xdr:rowOff>
    </xdr:from>
    <xdr:to>
      <xdr:col>4</xdr:col>
      <xdr:colOff>1143000</xdr:colOff>
      <xdr:row>10</xdr:row>
      <xdr:rowOff>991472</xdr:rowOff>
    </xdr:to>
    <xdr:pic>
      <xdr:nvPicPr>
        <xdr:cNvPr id="18" name="Рисунок 17" descr="IMG_1957m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57975" y="10201275"/>
          <a:ext cx="1038225" cy="972422"/>
        </a:xfrm>
        <a:prstGeom prst="rect">
          <a:avLst/>
        </a:prstGeom>
      </xdr:spPr>
    </xdr:pic>
    <xdr:clientData/>
  </xdr:twoCellAnchor>
  <xdr:twoCellAnchor editAs="oneCell">
    <xdr:from>
      <xdr:col>4</xdr:col>
      <xdr:colOff>24385</xdr:colOff>
      <xdr:row>25</xdr:row>
      <xdr:rowOff>28576</xdr:rowOff>
    </xdr:from>
    <xdr:to>
      <xdr:col>4</xdr:col>
      <xdr:colOff>1238250</xdr:colOff>
      <xdr:row>25</xdr:row>
      <xdr:rowOff>684554</xdr:rowOff>
    </xdr:to>
    <xdr:pic>
      <xdr:nvPicPr>
        <xdr:cNvPr id="19" name="Рисунок 18" descr="IMG_1959m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77585" y="23402926"/>
          <a:ext cx="1213865" cy="655978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27</xdr:row>
      <xdr:rowOff>9525</xdr:rowOff>
    </xdr:from>
    <xdr:to>
      <xdr:col>4</xdr:col>
      <xdr:colOff>1157222</xdr:colOff>
      <xdr:row>27</xdr:row>
      <xdr:rowOff>771525</xdr:rowOff>
    </xdr:to>
    <xdr:pic>
      <xdr:nvPicPr>
        <xdr:cNvPr id="20" name="Рисунок 19" descr="IMG_1960m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77025" y="25041225"/>
          <a:ext cx="1033397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102375</xdr:colOff>
      <xdr:row>11</xdr:row>
      <xdr:rowOff>7125</xdr:rowOff>
    </xdr:from>
    <xdr:to>
      <xdr:col>4</xdr:col>
      <xdr:colOff>1143000</xdr:colOff>
      <xdr:row>11</xdr:row>
      <xdr:rowOff>796776</xdr:rowOff>
    </xdr:to>
    <xdr:pic>
      <xdr:nvPicPr>
        <xdr:cNvPr id="21" name="Рисунок 20" descr="IMG_1961m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655575" y="11218050"/>
          <a:ext cx="1040625" cy="789651"/>
        </a:xfrm>
        <a:prstGeom prst="rect">
          <a:avLst/>
        </a:prstGeom>
      </xdr:spPr>
    </xdr:pic>
    <xdr:clientData/>
  </xdr:twoCellAnchor>
  <xdr:twoCellAnchor editAs="oneCell">
    <xdr:from>
      <xdr:col>4</xdr:col>
      <xdr:colOff>42826</xdr:colOff>
      <xdr:row>15</xdr:row>
      <xdr:rowOff>23775</xdr:rowOff>
    </xdr:from>
    <xdr:to>
      <xdr:col>4</xdr:col>
      <xdr:colOff>1209676</xdr:colOff>
      <xdr:row>15</xdr:row>
      <xdr:rowOff>648452</xdr:rowOff>
    </xdr:to>
    <xdr:pic>
      <xdr:nvPicPr>
        <xdr:cNvPr id="22" name="Рисунок 21" descr="IMG_1962m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596026" y="14663700"/>
          <a:ext cx="1166850" cy="624677"/>
        </a:xfrm>
        <a:prstGeom prst="rect">
          <a:avLst/>
        </a:prstGeom>
      </xdr:spPr>
    </xdr:pic>
    <xdr:clientData/>
  </xdr:twoCellAnchor>
  <xdr:twoCellAnchor editAs="oneCell">
    <xdr:from>
      <xdr:col>4</xdr:col>
      <xdr:colOff>117599</xdr:colOff>
      <xdr:row>12</xdr:row>
      <xdr:rowOff>9525</xdr:rowOff>
    </xdr:from>
    <xdr:to>
      <xdr:col>4</xdr:col>
      <xdr:colOff>1001265</xdr:colOff>
      <xdr:row>12</xdr:row>
      <xdr:rowOff>942975</xdr:rowOff>
    </xdr:to>
    <xdr:pic>
      <xdr:nvPicPr>
        <xdr:cNvPr id="23" name="Рисунок 22" descr="IMG_1963m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670799" y="12049125"/>
          <a:ext cx="883666" cy="933450"/>
        </a:xfrm>
        <a:prstGeom prst="rect">
          <a:avLst/>
        </a:prstGeom>
      </xdr:spPr>
    </xdr:pic>
    <xdr:clientData/>
  </xdr:twoCellAnchor>
  <xdr:twoCellAnchor editAs="oneCell">
    <xdr:from>
      <xdr:col>4</xdr:col>
      <xdr:colOff>85650</xdr:colOff>
      <xdr:row>19</xdr:row>
      <xdr:rowOff>28500</xdr:rowOff>
    </xdr:from>
    <xdr:to>
      <xdr:col>4</xdr:col>
      <xdr:colOff>1190625</xdr:colOff>
      <xdr:row>19</xdr:row>
      <xdr:rowOff>820957</xdr:rowOff>
    </xdr:to>
    <xdr:pic>
      <xdr:nvPicPr>
        <xdr:cNvPr id="24" name="Рисунок 23" descr="IMG_1964m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38850" y="17773575"/>
          <a:ext cx="1104975" cy="792457"/>
        </a:xfrm>
        <a:prstGeom prst="rect">
          <a:avLst/>
        </a:prstGeom>
      </xdr:spPr>
    </xdr:pic>
    <xdr:clientData/>
  </xdr:twoCellAnchor>
  <xdr:twoCellAnchor editAs="oneCell">
    <xdr:from>
      <xdr:col>4</xdr:col>
      <xdr:colOff>197550</xdr:colOff>
      <xdr:row>17</xdr:row>
      <xdr:rowOff>26100</xdr:rowOff>
    </xdr:from>
    <xdr:to>
      <xdr:col>4</xdr:col>
      <xdr:colOff>1085850</xdr:colOff>
      <xdr:row>17</xdr:row>
      <xdr:rowOff>795543</xdr:rowOff>
    </xdr:to>
    <xdr:pic>
      <xdr:nvPicPr>
        <xdr:cNvPr id="25" name="Рисунок 24" descr="IMG_1966m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750750" y="16028100"/>
          <a:ext cx="888300" cy="769443"/>
        </a:xfrm>
        <a:prstGeom prst="rect">
          <a:avLst/>
        </a:prstGeom>
      </xdr:spPr>
    </xdr:pic>
    <xdr:clientData/>
  </xdr:twoCellAnchor>
  <xdr:twoCellAnchor editAs="oneCell">
    <xdr:from>
      <xdr:col>4</xdr:col>
      <xdr:colOff>233250</xdr:colOff>
      <xdr:row>14</xdr:row>
      <xdr:rowOff>33225</xdr:rowOff>
    </xdr:from>
    <xdr:to>
      <xdr:col>4</xdr:col>
      <xdr:colOff>1037674</xdr:colOff>
      <xdr:row>14</xdr:row>
      <xdr:rowOff>752475</xdr:rowOff>
    </xdr:to>
    <xdr:pic>
      <xdr:nvPicPr>
        <xdr:cNvPr id="26" name="Рисунок 25" descr="IMG_1967m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86450" y="13892100"/>
          <a:ext cx="804424" cy="719250"/>
        </a:xfrm>
        <a:prstGeom prst="rect">
          <a:avLst/>
        </a:prstGeom>
      </xdr:spPr>
    </xdr:pic>
    <xdr:clientData/>
  </xdr:twoCellAnchor>
  <xdr:twoCellAnchor editAs="oneCell">
    <xdr:from>
      <xdr:col>4</xdr:col>
      <xdr:colOff>202275</xdr:colOff>
      <xdr:row>13</xdr:row>
      <xdr:rowOff>30825</xdr:rowOff>
    </xdr:from>
    <xdr:to>
      <xdr:col>4</xdr:col>
      <xdr:colOff>1028700</xdr:colOff>
      <xdr:row>13</xdr:row>
      <xdr:rowOff>823221</xdr:rowOff>
    </xdr:to>
    <xdr:pic>
      <xdr:nvPicPr>
        <xdr:cNvPr id="27" name="Рисунок 26" descr="IMG_1968m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55475" y="13041975"/>
          <a:ext cx="826425" cy="792396"/>
        </a:xfrm>
        <a:prstGeom prst="rect">
          <a:avLst/>
        </a:prstGeom>
      </xdr:spPr>
    </xdr:pic>
    <xdr:clientData/>
  </xdr:twoCellAnchor>
  <xdr:twoCellAnchor editAs="oneCell">
    <xdr:from>
      <xdr:col>4</xdr:col>
      <xdr:colOff>228450</xdr:colOff>
      <xdr:row>18</xdr:row>
      <xdr:rowOff>37950</xdr:rowOff>
    </xdr:from>
    <xdr:to>
      <xdr:col>4</xdr:col>
      <xdr:colOff>1057275</xdr:colOff>
      <xdr:row>18</xdr:row>
      <xdr:rowOff>878449</xdr:rowOff>
    </xdr:to>
    <xdr:pic>
      <xdr:nvPicPr>
        <xdr:cNvPr id="28" name="Рисунок 27" descr="IMG_1969m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781650" y="16868625"/>
          <a:ext cx="828825" cy="840499"/>
        </a:xfrm>
        <a:prstGeom prst="rect">
          <a:avLst/>
        </a:prstGeom>
      </xdr:spPr>
    </xdr:pic>
    <xdr:clientData/>
  </xdr:twoCellAnchor>
  <xdr:twoCellAnchor editAs="oneCell">
    <xdr:from>
      <xdr:col>4</xdr:col>
      <xdr:colOff>140325</xdr:colOff>
      <xdr:row>16</xdr:row>
      <xdr:rowOff>26025</xdr:rowOff>
    </xdr:from>
    <xdr:to>
      <xdr:col>4</xdr:col>
      <xdr:colOff>1057275</xdr:colOff>
      <xdr:row>16</xdr:row>
      <xdr:rowOff>655849</xdr:rowOff>
    </xdr:to>
    <xdr:pic>
      <xdr:nvPicPr>
        <xdr:cNvPr id="29" name="Рисунок 28" descr="IMG_1970m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693525" y="15351750"/>
          <a:ext cx="916950" cy="629824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21</xdr:row>
      <xdr:rowOff>9525</xdr:rowOff>
    </xdr:from>
    <xdr:to>
      <xdr:col>4</xdr:col>
      <xdr:colOff>1116475</xdr:colOff>
      <xdr:row>21</xdr:row>
      <xdr:rowOff>914400</xdr:rowOff>
    </xdr:to>
    <xdr:pic>
      <xdr:nvPicPr>
        <xdr:cNvPr id="30" name="Рисунок 29" descr="IMG_1971m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696075" y="19507200"/>
          <a:ext cx="973600" cy="904875"/>
        </a:xfrm>
        <a:prstGeom prst="rect">
          <a:avLst/>
        </a:prstGeom>
      </xdr:spPr>
    </xdr:pic>
    <xdr:clientData/>
  </xdr:twoCellAnchor>
  <xdr:twoCellAnchor editAs="oneCell">
    <xdr:from>
      <xdr:col>4</xdr:col>
      <xdr:colOff>292875</xdr:colOff>
      <xdr:row>31</xdr:row>
      <xdr:rowOff>26175</xdr:rowOff>
    </xdr:from>
    <xdr:to>
      <xdr:col>4</xdr:col>
      <xdr:colOff>1131368</xdr:colOff>
      <xdr:row>31</xdr:row>
      <xdr:rowOff>752475</xdr:rowOff>
    </xdr:to>
    <xdr:pic>
      <xdr:nvPicPr>
        <xdr:cNvPr id="31" name="Рисунок 30" descr="IMG_1972m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846075" y="29067900"/>
          <a:ext cx="838493" cy="726300"/>
        </a:xfrm>
        <a:prstGeom prst="rect">
          <a:avLst/>
        </a:prstGeom>
      </xdr:spPr>
    </xdr:pic>
    <xdr:clientData/>
  </xdr:twoCellAnchor>
  <xdr:twoCellAnchor editAs="oneCell">
    <xdr:from>
      <xdr:col>4</xdr:col>
      <xdr:colOff>357149</xdr:colOff>
      <xdr:row>30</xdr:row>
      <xdr:rowOff>14250</xdr:rowOff>
    </xdr:from>
    <xdr:to>
      <xdr:col>4</xdr:col>
      <xdr:colOff>1057274</xdr:colOff>
      <xdr:row>30</xdr:row>
      <xdr:rowOff>1302975</xdr:rowOff>
    </xdr:to>
    <xdr:pic>
      <xdr:nvPicPr>
        <xdr:cNvPr id="32" name="Рисунок 31" descr="IMG_1973m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910349" y="27741525"/>
          <a:ext cx="700125" cy="1288725"/>
        </a:xfrm>
        <a:prstGeom prst="rect">
          <a:avLst/>
        </a:prstGeom>
      </xdr:spPr>
    </xdr:pic>
    <xdr:clientData/>
  </xdr:twoCellAnchor>
  <xdr:twoCellAnchor editAs="oneCell">
    <xdr:from>
      <xdr:col>4</xdr:col>
      <xdr:colOff>230925</xdr:colOff>
      <xdr:row>36</xdr:row>
      <xdr:rowOff>40425</xdr:rowOff>
    </xdr:from>
    <xdr:to>
      <xdr:col>4</xdr:col>
      <xdr:colOff>1104900</xdr:colOff>
      <xdr:row>36</xdr:row>
      <xdr:rowOff>1025186</xdr:rowOff>
    </xdr:to>
    <xdr:pic>
      <xdr:nvPicPr>
        <xdr:cNvPr id="33" name="Рисунок 32" descr="IMG_1974m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784125" y="33158850"/>
          <a:ext cx="873975" cy="984761"/>
        </a:xfrm>
        <a:prstGeom prst="rect">
          <a:avLst/>
        </a:prstGeom>
      </xdr:spPr>
    </xdr:pic>
    <xdr:clientData/>
  </xdr:twoCellAnchor>
  <xdr:twoCellAnchor editAs="oneCell">
    <xdr:from>
      <xdr:col>4</xdr:col>
      <xdr:colOff>238050</xdr:colOff>
      <xdr:row>20</xdr:row>
      <xdr:rowOff>18975</xdr:rowOff>
    </xdr:from>
    <xdr:to>
      <xdr:col>4</xdr:col>
      <xdr:colOff>1114425</xdr:colOff>
      <xdr:row>20</xdr:row>
      <xdr:rowOff>870663</xdr:rowOff>
    </xdr:to>
    <xdr:pic>
      <xdr:nvPicPr>
        <xdr:cNvPr id="34" name="Рисунок 33" descr="IMG_1975m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791250" y="18611775"/>
          <a:ext cx="876375" cy="851688"/>
        </a:xfrm>
        <a:prstGeom prst="rect">
          <a:avLst/>
        </a:prstGeom>
      </xdr:spPr>
    </xdr:pic>
    <xdr:clientData/>
  </xdr:twoCellAnchor>
  <xdr:twoCellAnchor editAs="oneCell">
    <xdr:from>
      <xdr:col>4</xdr:col>
      <xdr:colOff>26100</xdr:colOff>
      <xdr:row>34</xdr:row>
      <xdr:rowOff>26100</xdr:rowOff>
    </xdr:from>
    <xdr:to>
      <xdr:col>4</xdr:col>
      <xdr:colOff>1242237</xdr:colOff>
      <xdr:row>34</xdr:row>
      <xdr:rowOff>609600</xdr:rowOff>
    </xdr:to>
    <xdr:pic>
      <xdr:nvPicPr>
        <xdr:cNvPr id="35" name="Рисунок 34" descr="IMG_1976m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579300" y="31334775"/>
          <a:ext cx="1216137" cy="583500"/>
        </a:xfrm>
        <a:prstGeom prst="rect">
          <a:avLst/>
        </a:prstGeom>
      </xdr:spPr>
    </xdr:pic>
    <xdr:clientData/>
  </xdr:twoCellAnchor>
  <xdr:twoCellAnchor editAs="oneCell">
    <xdr:from>
      <xdr:col>4</xdr:col>
      <xdr:colOff>33225</xdr:colOff>
      <xdr:row>40</xdr:row>
      <xdr:rowOff>23700</xdr:rowOff>
    </xdr:from>
    <xdr:to>
      <xdr:col>4</xdr:col>
      <xdr:colOff>1214017</xdr:colOff>
      <xdr:row>40</xdr:row>
      <xdr:rowOff>476250</xdr:rowOff>
    </xdr:to>
    <xdr:pic>
      <xdr:nvPicPr>
        <xdr:cNvPr id="36" name="Рисунок 35" descr="IMG_1977m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86425" y="36666375"/>
          <a:ext cx="1180792" cy="452550"/>
        </a:xfrm>
        <a:prstGeom prst="rect">
          <a:avLst/>
        </a:prstGeom>
      </xdr:spPr>
    </xdr:pic>
    <xdr:clientData/>
  </xdr:twoCellAnchor>
  <xdr:twoCellAnchor editAs="oneCell">
    <xdr:from>
      <xdr:col>4</xdr:col>
      <xdr:colOff>240375</xdr:colOff>
      <xdr:row>33</xdr:row>
      <xdr:rowOff>21300</xdr:rowOff>
    </xdr:from>
    <xdr:to>
      <xdr:col>4</xdr:col>
      <xdr:colOff>1076325</xdr:colOff>
      <xdr:row>33</xdr:row>
      <xdr:rowOff>827746</xdr:rowOff>
    </xdr:to>
    <xdr:pic>
      <xdr:nvPicPr>
        <xdr:cNvPr id="37" name="Рисунок 36" descr="IMG_1978m.jp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793575" y="30472725"/>
          <a:ext cx="835950" cy="806446"/>
        </a:xfrm>
        <a:prstGeom prst="rect">
          <a:avLst/>
        </a:prstGeom>
      </xdr:spPr>
    </xdr:pic>
    <xdr:clientData/>
  </xdr:twoCellAnchor>
  <xdr:twoCellAnchor editAs="oneCell">
    <xdr:from>
      <xdr:col>4</xdr:col>
      <xdr:colOff>18900</xdr:colOff>
      <xdr:row>38</xdr:row>
      <xdr:rowOff>18900</xdr:rowOff>
    </xdr:from>
    <xdr:to>
      <xdr:col>4</xdr:col>
      <xdr:colOff>1247775</xdr:colOff>
      <xdr:row>38</xdr:row>
      <xdr:rowOff>476716</xdr:rowOff>
    </xdr:to>
    <xdr:pic>
      <xdr:nvPicPr>
        <xdr:cNvPr id="38" name="Рисунок 37" descr="IMG_1980m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72100" y="35166150"/>
          <a:ext cx="1228875" cy="457816"/>
        </a:xfrm>
        <a:prstGeom prst="rect">
          <a:avLst/>
        </a:prstGeom>
      </xdr:spPr>
    </xdr:pic>
    <xdr:clientData/>
  </xdr:twoCellAnchor>
  <xdr:twoCellAnchor editAs="oneCell">
    <xdr:from>
      <xdr:col>4</xdr:col>
      <xdr:colOff>378450</xdr:colOff>
      <xdr:row>39</xdr:row>
      <xdr:rowOff>26025</xdr:rowOff>
    </xdr:from>
    <xdr:to>
      <xdr:col>4</xdr:col>
      <xdr:colOff>983604</xdr:colOff>
      <xdr:row>39</xdr:row>
      <xdr:rowOff>952500</xdr:rowOff>
    </xdr:to>
    <xdr:pic>
      <xdr:nvPicPr>
        <xdr:cNvPr id="39" name="Рисунок 38" descr="IMG_1981m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931650" y="35687625"/>
          <a:ext cx="605154" cy="926475"/>
        </a:xfrm>
        <a:prstGeom prst="rect">
          <a:avLst/>
        </a:prstGeom>
      </xdr:spPr>
    </xdr:pic>
    <xdr:clientData/>
  </xdr:twoCellAnchor>
  <xdr:twoCellAnchor editAs="oneCell">
    <xdr:from>
      <xdr:col>4</xdr:col>
      <xdr:colOff>366525</xdr:colOff>
      <xdr:row>37</xdr:row>
      <xdr:rowOff>14100</xdr:rowOff>
    </xdr:from>
    <xdr:to>
      <xdr:col>4</xdr:col>
      <xdr:colOff>971550</xdr:colOff>
      <xdr:row>37</xdr:row>
      <xdr:rowOff>945731</xdr:rowOff>
    </xdr:to>
    <xdr:pic>
      <xdr:nvPicPr>
        <xdr:cNvPr id="40" name="Рисунок 39" descr="IMG_1982m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919725" y="34189800"/>
          <a:ext cx="605025" cy="931631"/>
        </a:xfrm>
        <a:prstGeom prst="rect">
          <a:avLst/>
        </a:prstGeom>
      </xdr:spPr>
    </xdr:pic>
    <xdr:clientData/>
  </xdr:twoCellAnchor>
  <xdr:twoCellAnchor editAs="oneCell">
    <xdr:from>
      <xdr:col>4</xdr:col>
      <xdr:colOff>240300</xdr:colOff>
      <xdr:row>24</xdr:row>
      <xdr:rowOff>21225</xdr:rowOff>
    </xdr:from>
    <xdr:to>
      <xdr:col>4</xdr:col>
      <xdr:colOff>1066800</xdr:colOff>
      <xdr:row>24</xdr:row>
      <xdr:rowOff>1139922</xdr:rowOff>
    </xdr:to>
    <xdr:pic>
      <xdr:nvPicPr>
        <xdr:cNvPr id="41" name="Рисунок 40" descr="IMG_1983m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793500" y="22224000"/>
          <a:ext cx="826500" cy="1118697"/>
        </a:xfrm>
        <a:prstGeom prst="rect">
          <a:avLst/>
        </a:prstGeom>
      </xdr:spPr>
    </xdr:pic>
    <xdr:clientData/>
  </xdr:twoCellAnchor>
  <xdr:twoCellAnchor editAs="oneCell">
    <xdr:from>
      <xdr:col>4</xdr:col>
      <xdr:colOff>390300</xdr:colOff>
      <xdr:row>35</xdr:row>
      <xdr:rowOff>28350</xdr:rowOff>
    </xdr:from>
    <xdr:to>
      <xdr:col>4</xdr:col>
      <xdr:colOff>932567</xdr:colOff>
      <xdr:row>35</xdr:row>
      <xdr:rowOff>1123950</xdr:rowOff>
    </xdr:to>
    <xdr:pic>
      <xdr:nvPicPr>
        <xdr:cNvPr id="42" name="Рисунок 41" descr="IMG_1987m.jp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943500" y="31984725"/>
          <a:ext cx="542267" cy="1095600"/>
        </a:xfrm>
        <a:prstGeom prst="rect">
          <a:avLst/>
        </a:prstGeom>
      </xdr:spPr>
    </xdr:pic>
    <xdr:clientData/>
  </xdr:twoCellAnchor>
  <xdr:twoCellAnchor editAs="oneCell">
    <xdr:from>
      <xdr:col>4</xdr:col>
      <xdr:colOff>197399</xdr:colOff>
      <xdr:row>32</xdr:row>
      <xdr:rowOff>25950</xdr:rowOff>
    </xdr:from>
    <xdr:to>
      <xdr:col>4</xdr:col>
      <xdr:colOff>1105866</xdr:colOff>
      <xdr:row>32</xdr:row>
      <xdr:rowOff>619125</xdr:rowOff>
    </xdr:to>
    <xdr:pic>
      <xdr:nvPicPr>
        <xdr:cNvPr id="43" name="Рисунок 42" descr="IMG_1988m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750599" y="29829675"/>
          <a:ext cx="908467" cy="593175"/>
        </a:xfrm>
        <a:prstGeom prst="rect">
          <a:avLst/>
        </a:prstGeom>
      </xdr:spPr>
    </xdr:pic>
    <xdr:clientData/>
  </xdr:twoCellAnchor>
  <xdr:twoCellAnchor editAs="oneCell">
    <xdr:from>
      <xdr:col>4</xdr:col>
      <xdr:colOff>241769</xdr:colOff>
      <xdr:row>29</xdr:row>
      <xdr:rowOff>23549</xdr:rowOff>
    </xdr:from>
    <xdr:to>
      <xdr:col>4</xdr:col>
      <xdr:colOff>1119534</xdr:colOff>
      <xdr:row>29</xdr:row>
      <xdr:rowOff>885824</xdr:rowOff>
    </xdr:to>
    <xdr:pic>
      <xdr:nvPicPr>
        <xdr:cNvPr id="44" name="Рисунок 43" descr="IMG_1989m.jp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794969" y="26836424"/>
          <a:ext cx="877765" cy="8622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28</xdr:row>
      <xdr:rowOff>30675</xdr:rowOff>
    </xdr:from>
    <xdr:to>
      <xdr:col>4</xdr:col>
      <xdr:colOff>1123950</xdr:colOff>
      <xdr:row>28</xdr:row>
      <xdr:rowOff>964125</xdr:rowOff>
    </xdr:to>
    <xdr:pic>
      <xdr:nvPicPr>
        <xdr:cNvPr id="45" name="Рисунок 44" descr="IMG_1991m.jp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743700" y="25852950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4</xdr:col>
      <xdr:colOff>380700</xdr:colOff>
      <xdr:row>26</xdr:row>
      <xdr:rowOff>28275</xdr:rowOff>
    </xdr:from>
    <xdr:to>
      <xdr:col>4</xdr:col>
      <xdr:colOff>971550</xdr:colOff>
      <xdr:row>26</xdr:row>
      <xdr:rowOff>907886</xdr:rowOff>
    </xdr:to>
    <xdr:pic>
      <xdr:nvPicPr>
        <xdr:cNvPr id="46" name="Рисунок 45" descr="IMG_1992m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33900" y="24117000"/>
          <a:ext cx="590850" cy="879611"/>
        </a:xfrm>
        <a:prstGeom prst="rect">
          <a:avLst/>
        </a:prstGeom>
      </xdr:spPr>
    </xdr:pic>
    <xdr:clientData/>
  </xdr:twoCellAnchor>
  <xdr:twoCellAnchor editAs="oneCell">
    <xdr:from>
      <xdr:col>4</xdr:col>
      <xdr:colOff>35401</xdr:colOff>
      <xdr:row>23</xdr:row>
      <xdr:rowOff>22811</xdr:rowOff>
    </xdr:from>
    <xdr:to>
      <xdr:col>4</xdr:col>
      <xdr:colOff>1219201</xdr:colOff>
      <xdr:row>23</xdr:row>
      <xdr:rowOff>542966</xdr:rowOff>
    </xdr:to>
    <xdr:pic>
      <xdr:nvPicPr>
        <xdr:cNvPr id="47" name="Рисунок 46" descr="IMG_1993m.jpg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588601" y="21644561"/>
          <a:ext cx="1183800" cy="520155"/>
        </a:xfrm>
        <a:prstGeom prst="rect">
          <a:avLst/>
        </a:prstGeom>
      </xdr:spPr>
    </xdr:pic>
    <xdr:clientData/>
  </xdr:twoCellAnchor>
  <xdr:twoCellAnchor editAs="oneCell">
    <xdr:from>
      <xdr:col>4</xdr:col>
      <xdr:colOff>194925</xdr:colOff>
      <xdr:row>22</xdr:row>
      <xdr:rowOff>13950</xdr:rowOff>
    </xdr:from>
    <xdr:to>
      <xdr:col>4</xdr:col>
      <xdr:colOff>1166890</xdr:colOff>
      <xdr:row>22</xdr:row>
      <xdr:rowOff>1143000</xdr:rowOff>
    </xdr:to>
    <xdr:pic>
      <xdr:nvPicPr>
        <xdr:cNvPr id="48" name="Рисунок 47" descr="IMG_1994m.jp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748125" y="20454600"/>
          <a:ext cx="971965" cy="11290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1</xdr:row>
      <xdr:rowOff>9525</xdr:rowOff>
    </xdr:from>
    <xdr:to>
      <xdr:col>4</xdr:col>
      <xdr:colOff>1129378</xdr:colOff>
      <xdr:row>1</xdr:row>
      <xdr:rowOff>742950</xdr:rowOff>
    </xdr:to>
    <xdr:pic>
      <xdr:nvPicPr>
        <xdr:cNvPr id="2" name="Рисунок 1" descr="8Wdue8y7Shg_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8950" y="200025"/>
          <a:ext cx="1119853" cy="73342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2</xdr:row>
      <xdr:rowOff>9525</xdr:rowOff>
    </xdr:from>
    <xdr:to>
      <xdr:col>4</xdr:col>
      <xdr:colOff>1133475</xdr:colOff>
      <xdr:row>2</xdr:row>
      <xdr:rowOff>1646954</xdr:rowOff>
    </xdr:to>
    <xdr:pic>
      <xdr:nvPicPr>
        <xdr:cNvPr id="3" name="Рисунок 2" descr="IMG_0891м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28950" y="1028700"/>
          <a:ext cx="1123950" cy="163742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3</xdr:row>
      <xdr:rowOff>9525</xdr:rowOff>
    </xdr:from>
    <xdr:to>
      <xdr:col>4</xdr:col>
      <xdr:colOff>1081333</xdr:colOff>
      <xdr:row>3</xdr:row>
      <xdr:rowOff>1419225</xdr:rowOff>
    </xdr:to>
    <xdr:pic>
      <xdr:nvPicPr>
        <xdr:cNvPr id="4" name="Рисунок 3" descr="lZlIbMVUtew_м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28950" y="2705100"/>
          <a:ext cx="1071808" cy="14097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9524</xdr:colOff>
      <xdr:row>4</xdr:row>
      <xdr:rowOff>9524</xdr:rowOff>
    </xdr:from>
    <xdr:to>
      <xdr:col>4</xdr:col>
      <xdr:colOff>1085849</xdr:colOff>
      <xdr:row>4</xdr:row>
      <xdr:rowOff>1085849</xdr:rowOff>
    </xdr:to>
    <xdr:pic>
      <xdr:nvPicPr>
        <xdr:cNvPr id="5" name="Рисунок 4" descr="vwVnnAmyFAM_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28949" y="4133849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5</xdr:row>
      <xdr:rowOff>19050</xdr:rowOff>
    </xdr:from>
    <xdr:to>
      <xdr:col>4</xdr:col>
      <xdr:colOff>1131854</xdr:colOff>
      <xdr:row>5</xdr:row>
      <xdr:rowOff>762000</xdr:rowOff>
    </xdr:to>
    <xdr:pic>
      <xdr:nvPicPr>
        <xdr:cNvPr id="8" name="Рисунок 7" descr="IMG_9835м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028950" y="5238750"/>
          <a:ext cx="1122329" cy="7429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6</xdr:row>
      <xdr:rowOff>9525</xdr:rowOff>
    </xdr:from>
    <xdr:to>
      <xdr:col>4</xdr:col>
      <xdr:colOff>1133475</xdr:colOff>
      <xdr:row>6</xdr:row>
      <xdr:rowOff>1054324</xdr:rowOff>
    </xdr:to>
    <xdr:pic>
      <xdr:nvPicPr>
        <xdr:cNvPr id="7" name="Рисунок 6" descr="IMG_7113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81775" y="5934075"/>
          <a:ext cx="1123950" cy="104479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</xdr:row>
      <xdr:rowOff>19050</xdr:rowOff>
    </xdr:from>
    <xdr:to>
      <xdr:col>5</xdr:col>
      <xdr:colOff>2970</xdr:colOff>
      <xdr:row>2</xdr:row>
      <xdr:rowOff>0</xdr:rowOff>
    </xdr:to>
    <xdr:pic>
      <xdr:nvPicPr>
        <xdr:cNvPr id="9" name="Рисунок 8" descr="8Wdue8y7Shg_м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62725" y="876300"/>
          <a:ext cx="1250745" cy="81915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7</xdr:row>
      <xdr:rowOff>28575</xdr:rowOff>
    </xdr:from>
    <xdr:to>
      <xdr:col>4</xdr:col>
      <xdr:colOff>1057275</xdr:colOff>
      <xdr:row>7</xdr:row>
      <xdr:rowOff>1132737</xdr:rowOff>
    </xdr:to>
    <xdr:pic>
      <xdr:nvPicPr>
        <xdr:cNvPr id="10" name="Рисунок 9" descr="IMG_1933м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62750" y="7048500"/>
          <a:ext cx="885825" cy="110416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2</xdr:row>
      <xdr:rowOff>85725</xdr:rowOff>
    </xdr:from>
    <xdr:to>
      <xdr:col>4</xdr:col>
      <xdr:colOff>1165225</xdr:colOff>
      <xdr:row>2</xdr:row>
      <xdr:rowOff>942975</xdr:rowOff>
    </xdr:to>
    <xdr:pic>
      <xdr:nvPicPr>
        <xdr:cNvPr id="2" name="Рисунок 1" descr="IMG_1154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67600" y="1162050"/>
          <a:ext cx="1127125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</xdr:row>
      <xdr:rowOff>28575</xdr:rowOff>
    </xdr:from>
    <xdr:to>
      <xdr:col>4</xdr:col>
      <xdr:colOff>1104900</xdr:colOff>
      <xdr:row>1</xdr:row>
      <xdr:rowOff>908229</xdr:rowOff>
    </xdr:to>
    <xdr:pic>
      <xdr:nvPicPr>
        <xdr:cNvPr id="4" name="Рисунок 3" descr="IMG_7404м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58075" y="219075"/>
          <a:ext cx="1076325" cy="879654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142876</xdr:colOff>
      <xdr:row>3</xdr:row>
      <xdr:rowOff>28575</xdr:rowOff>
    </xdr:from>
    <xdr:to>
      <xdr:col>4</xdr:col>
      <xdr:colOff>935994</xdr:colOff>
      <xdr:row>3</xdr:row>
      <xdr:rowOff>1095375</xdr:rowOff>
    </xdr:to>
    <xdr:pic>
      <xdr:nvPicPr>
        <xdr:cNvPr id="5" name="Рисунок 4" descr="P31205730м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51" y="2171700"/>
          <a:ext cx="793118" cy="10668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4</xdr:row>
      <xdr:rowOff>9525</xdr:rowOff>
    </xdr:from>
    <xdr:to>
      <xdr:col>4</xdr:col>
      <xdr:colOff>971550</xdr:colOff>
      <xdr:row>4</xdr:row>
      <xdr:rowOff>1089025</xdr:rowOff>
    </xdr:to>
    <xdr:pic>
      <xdr:nvPicPr>
        <xdr:cNvPr id="6" name="Рисунок 5" descr="IMG_2401m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57925" y="3295650"/>
          <a:ext cx="838200" cy="10795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5</xdr:row>
      <xdr:rowOff>19050</xdr:rowOff>
    </xdr:from>
    <xdr:to>
      <xdr:col>4</xdr:col>
      <xdr:colOff>1047749</xdr:colOff>
      <xdr:row>5</xdr:row>
      <xdr:rowOff>1136762</xdr:rowOff>
    </xdr:to>
    <xdr:pic>
      <xdr:nvPicPr>
        <xdr:cNvPr id="7" name="Рисунок 6" descr="IMG_2398m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62699" y="4410075"/>
          <a:ext cx="809625" cy="1117712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6</xdr:row>
      <xdr:rowOff>63463</xdr:rowOff>
    </xdr:from>
    <xdr:to>
      <xdr:col>4</xdr:col>
      <xdr:colOff>990600</xdr:colOff>
      <xdr:row>6</xdr:row>
      <xdr:rowOff>1127125</xdr:rowOff>
    </xdr:to>
    <xdr:pic>
      <xdr:nvPicPr>
        <xdr:cNvPr id="8" name="Рисунок 7" descr="IMG_2451m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86400" y="5626063"/>
          <a:ext cx="800100" cy="106366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9526</xdr:colOff>
      <xdr:row>1</xdr:row>
      <xdr:rowOff>9525</xdr:rowOff>
    </xdr:from>
    <xdr:to>
      <xdr:col>4</xdr:col>
      <xdr:colOff>1019176</xdr:colOff>
      <xdr:row>1</xdr:row>
      <xdr:rowOff>684995</xdr:rowOff>
    </xdr:to>
    <xdr:pic>
      <xdr:nvPicPr>
        <xdr:cNvPr id="3" name="Рисунок 2" descr="0ECtyF4iem8_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47951" y="200025"/>
          <a:ext cx="1009650" cy="6754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</xdr:row>
      <xdr:rowOff>19050</xdr:rowOff>
    </xdr:from>
    <xdr:to>
      <xdr:col>4</xdr:col>
      <xdr:colOff>1025948</xdr:colOff>
      <xdr:row>2</xdr:row>
      <xdr:rowOff>657225</xdr:rowOff>
    </xdr:to>
    <xdr:pic>
      <xdr:nvPicPr>
        <xdr:cNvPr id="4" name="Рисунок 3" descr="IMG_9833м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57475" y="990600"/>
          <a:ext cx="1006898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3</xdr:row>
      <xdr:rowOff>9525</xdr:rowOff>
    </xdr:from>
    <xdr:to>
      <xdr:col>4</xdr:col>
      <xdr:colOff>942975</xdr:colOff>
      <xdr:row>3</xdr:row>
      <xdr:rowOff>882538</xdr:rowOff>
    </xdr:to>
    <xdr:pic>
      <xdr:nvPicPr>
        <xdr:cNvPr id="7" name="Рисунок 6" descr="-ow96ScDlWI_м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514975" y="1704975"/>
          <a:ext cx="904875" cy="87301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4</xdr:row>
      <xdr:rowOff>19050</xdr:rowOff>
    </xdr:from>
    <xdr:to>
      <xdr:col>4</xdr:col>
      <xdr:colOff>1009650</xdr:colOff>
      <xdr:row>4</xdr:row>
      <xdr:rowOff>1051506</xdr:rowOff>
    </xdr:to>
    <xdr:pic>
      <xdr:nvPicPr>
        <xdr:cNvPr id="8" name="Рисунок 7" descr="9uVaXl-Gh0Q_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95925" y="2619375"/>
          <a:ext cx="990600" cy="1032456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5</xdr:row>
      <xdr:rowOff>19050</xdr:rowOff>
    </xdr:from>
    <xdr:to>
      <xdr:col>4</xdr:col>
      <xdr:colOff>1160532</xdr:colOff>
      <xdr:row>5</xdr:row>
      <xdr:rowOff>1190625</xdr:rowOff>
    </xdr:to>
    <xdr:pic>
      <xdr:nvPicPr>
        <xdr:cNvPr id="13" name="Рисунок 12" descr="P3060540м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33950" y="3695700"/>
          <a:ext cx="1131957" cy="11715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1</xdr:row>
      <xdr:rowOff>19050</xdr:rowOff>
    </xdr:from>
    <xdr:to>
      <xdr:col>4</xdr:col>
      <xdr:colOff>876300</xdr:colOff>
      <xdr:row>1</xdr:row>
      <xdr:rowOff>1057409</xdr:rowOff>
    </xdr:to>
    <xdr:pic>
      <xdr:nvPicPr>
        <xdr:cNvPr id="2" name="Рисунок 1" descr="IMG_0807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67025" y="209550"/>
          <a:ext cx="857250" cy="103835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2</xdr:row>
      <xdr:rowOff>9525</xdr:rowOff>
    </xdr:from>
    <xdr:to>
      <xdr:col>4</xdr:col>
      <xdr:colOff>857250</xdr:colOff>
      <xdr:row>2</xdr:row>
      <xdr:rowOff>928889</xdr:rowOff>
    </xdr:to>
    <xdr:pic>
      <xdr:nvPicPr>
        <xdr:cNvPr id="3" name="Рисунок 2" descr="IMG_0808м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00" y="1647825"/>
          <a:ext cx="847725" cy="919364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3</xdr:row>
      <xdr:rowOff>9526</xdr:rowOff>
    </xdr:from>
    <xdr:to>
      <xdr:col>4</xdr:col>
      <xdr:colOff>790575</xdr:colOff>
      <xdr:row>3</xdr:row>
      <xdr:rowOff>983087</xdr:rowOff>
    </xdr:to>
    <xdr:pic>
      <xdr:nvPicPr>
        <xdr:cNvPr id="4" name="Рисунок 3" descr="IMG_0809м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57501" y="2228851"/>
          <a:ext cx="781049" cy="97356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4</xdr:row>
      <xdr:rowOff>19050</xdr:rowOff>
    </xdr:from>
    <xdr:to>
      <xdr:col>4</xdr:col>
      <xdr:colOff>676275</xdr:colOff>
      <xdr:row>4</xdr:row>
      <xdr:rowOff>1047347</xdr:rowOff>
    </xdr:to>
    <xdr:pic>
      <xdr:nvPicPr>
        <xdr:cNvPr id="5" name="Рисунок 4" descr="IMG_0811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3248025"/>
          <a:ext cx="666750" cy="1028297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5</xdr:row>
      <xdr:rowOff>9525</xdr:rowOff>
    </xdr:from>
    <xdr:to>
      <xdr:col>4</xdr:col>
      <xdr:colOff>809625</xdr:colOff>
      <xdr:row>5</xdr:row>
      <xdr:rowOff>1035005</xdr:rowOff>
    </xdr:to>
    <xdr:pic>
      <xdr:nvPicPr>
        <xdr:cNvPr id="6" name="Рисунок 5" descr="IMG_0813м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857500" y="4752975"/>
          <a:ext cx="800100" cy="102548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6</xdr:row>
      <xdr:rowOff>9525</xdr:rowOff>
    </xdr:from>
    <xdr:to>
      <xdr:col>4</xdr:col>
      <xdr:colOff>971550</xdr:colOff>
      <xdr:row>6</xdr:row>
      <xdr:rowOff>998649</xdr:rowOff>
    </xdr:to>
    <xdr:pic>
      <xdr:nvPicPr>
        <xdr:cNvPr id="7" name="Рисунок 6" descr="IMG_0816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00" y="5819775"/>
          <a:ext cx="962025" cy="98912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7</xdr:row>
      <xdr:rowOff>19050</xdr:rowOff>
    </xdr:from>
    <xdr:to>
      <xdr:col>4</xdr:col>
      <xdr:colOff>983244</xdr:colOff>
      <xdr:row>7</xdr:row>
      <xdr:rowOff>704850</xdr:rowOff>
    </xdr:to>
    <xdr:pic>
      <xdr:nvPicPr>
        <xdr:cNvPr id="8" name="Рисунок 7" descr="IMG_0818м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67025" y="6838950"/>
          <a:ext cx="964194" cy="6858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8</xdr:row>
      <xdr:rowOff>9525</xdr:rowOff>
    </xdr:from>
    <xdr:to>
      <xdr:col>4</xdr:col>
      <xdr:colOff>977297</xdr:colOff>
      <xdr:row>8</xdr:row>
      <xdr:rowOff>800100</xdr:rowOff>
    </xdr:to>
    <xdr:pic>
      <xdr:nvPicPr>
        <xdr:cNvPr id="9" name="Рисунок 8" descr="IMG_0819м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57500" y="7562850"/>
          <a:ext cx="967772" cy="7905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9</xdr:row>
      <xdr:rowOff>9525</xdr:rowOff>
    </xdr:from>
    <xdr:to>
      <xdr:col>4</xdr:col>
      <xdr:colOff>971550</xdr:colOff>
      <xdr:row>9</xdr:row>
      <xdr:rowOff>863153</xdr:rowOff>
    </xdr:to>
    <xdr:pic>
      <xdr:nvPicPr>
        <xdr:cNvPr id="10" name="Рисунок 9" descr="IMG_0821м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00" y="8382000"/>
          <a:ext cx="962025" cy="8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10</xdr:row>
      <xdr:rowOff>9525</xdr:rowOff>
    </xdr:from>
    <xdr:to>
      <xdr:col>4</xdr:col>
      <xdr:colOff>920618</xdr:colOff>
      <xdr:row>10</xdr:row>
      <xdr:rowOff>933450</xdr:rowOff>
    </xdr:to>
    <xdr:pic>
      <xdr:nvPicPr>
        <xdr:cNvPr id="11" name="Рисунок 10" descr="IMG_0823м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857500" y="9267825"/>
          <a:ext cx="911093" cy="92392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11</xdr:row>
      <xdr:rowOff>9525</xdr:rowOff>
    </xdr:from>
    <xdr:to>
      <xdr:col>4</xdr:col>
      <xdr:colOff>978516</xdr:colOff>
      <xdr:row>11</xdr:row>
      <xdr:rowOff>923925</xdr:rowOff>
    </xdr:to>
    <xdr:pic>
      <xdr:nvPicPr>
        <xdr:cNvPr id="12" name="Рисунок 11" descr="IMG_0825м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857500" y="10220325"/>
          <a:ext cx="968991" cy="9144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12</xdr:row>
      <xdr:rowOff>9525</xdr:rowOff>
    </xdr:from>
    <xdr:to>
      <xdr:col>4</xdr:col>
      <xdr:colOff>821056</xdr:colOff>
      <xdr:row>12</xdr:row>
      <xdr:rowOff>1123950</xdr:rowOff>
    </xdr:to>
    <xdr:pic>
      <xdr:nvPicPr>
        <xdr:cNvPr id="13" name="Рисунок 12" descr="IMG_0830м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57501" y="11153775"/>
          <a:ext cx="811530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13</xdr:row>
      <xdr:rowOff>9525</xdr:rowOff>
    </xdr:from>
    <xdr:to>
      <xdr:col>4</xdr:col>
      <xdr:colOff>920818</xdr:colOff>
      <xdr:row>13</xdr:row>
      <xdr:rowOff>914400</xdr:rowOff>
    </xdr:to>
    <xdr:pic>
      <xdr:nvPicPr>
        <xdr:cNvPr id="14" name="Рисунок 13" descr="IMG_0832м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857500" y="12296775"/>
          <a:ext cx="911293" cy="9048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14</xdr:row>
      <xdr:rowOff>9525</xdr:rowOff>
    </xdr:from>
    <xdr:to>
      <xdr:col>4</xdr:col>
      <xdr:colOff>990600</xdr:colOff>
      <xdr:row>14</xdr:row>
      <xdr:rowOff>1438807</xdr:rowOff>
    </xdr:to>
    <xdr:pic>
      <xdr:nvPicPr>
        <xdr:cNvPr id="15" name="Рисунок 14" descr="IMG_0891м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857500" y="13230225"/>
          <a:ext cx="981075" cy="142928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15</xdr:row>
      <xdr:rowOff>9525</xdr:rowOff>
    </xdr:from>
    <xdr:to>
      <xdr:col>4</xdr:col>
      <xdr:colOff>897136</xdr:colOff>
      <xdr:row>15</xdr:row>
      <xdr:rowOff>1009650</xdr:rowOff>
    </xdr:to>
    <xdr:pic>
      <xdr:nvPicPr>
        <xdr:cNvPr id="16" name="Рисунок 15" descr="IMG_7367м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57500" y="14706600"/>
          <a:ext cx="887611" cy="100012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16</xdr:row>
      <xdr:rowOff>19050</xdr:rowOff>
    </xdr:from>
    <xdr:to>
      <xdr:col>4</xdr:col>
      <xdr:colOff>895351</xdr:colOff>
      <xdr:row>16</xdr:row>
      <xdr:rowOff>1171607</xdr:rowOff>
    </xdr:to>
    <xdr:pic>
      <xdr:nvPicPr>
        <xdr:cNvPr id="17" name="Рисунок 16" descr="lZlIbMVUtew_м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286126" y="15468600"/>
          <a:ext cx="876300" cy="115255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17</xdr:row>
      <xdr:rowOff>19050</xdr:rowOff>
    </xdr:from>
    <xdr:to>
      <xdr:col>4</xdr:col>
      <xdr:colOff>904875</xdr:colOff>
      <xdr:row>17</xdr:row>
      <xdr:rowOff>904875</xdr:rowOff>
    </xdr:to>
    <xdr:pic>
      <xdr:nvPicPr>
        <xdr:cNvPr id="18" name="Рисунок 17" descr="vwVnnAmyFAM_м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286125" y="1686877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19</xdr:row>
      <xdr:rowOff>9525</xdr:rowOff>
    </xdr:from>
    <xdr:to>
      <xdr:col>4</xdr:col>
      <xdr:colOff>1000125</xdr:colOff>
      <xdr:row>19</xdr:row>
      <xdr:rowOff>986173</xdr:rowOff>
    </xdr:to>
    <xdr:pic>
      <xdr:nvPicPr>
        <xdr:cNvPr id="20" name="Рисунок 19" descr="IMG_7276а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24625" y="18573750"/>
          <a:ext cx="990600" cy="976648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18</xdr:row>
      <xdr:rowOff>19050</xdr:rowOff>
    </xdr:from>
    <xdr:to>
      <xdr:col>4</xdr:col>
      <xdr:colOff>990600</xdr:colOff>
      <xdr:row>18</xdr:row>
      <xdr:rowOff>1147964</xdr:rowOff>
    </xdr:to>
    <xdr:pic>
      <xdr:nvPicPr>
        <xdr:cNvPr id="21" name="Рисунок 20" descr="IMG_7273a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534150" y="17583150"/>
          <a:ext cx="971550" cy="112891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20</xdr:row>
      <xdr:rowOff>19050</xdr:rowOff>
    </xdr:from>
    <xdr:to>
      <xdr:col>4</xdr:col>
      <xdr:colOff>990600</xdr:colOff>
      <xdr:row>20</xdr:row>
      <xdr:rowOff>1055397</xdr:rowOff>
    </xdr:to>
    <xdr:pic>
      <xdr:nvPicPr>
        <xdr:cNvPr id="22" name="Рисунок 21" descr="IMG_1680м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524625" y="19831050"/>
          <a:ext cx="981075" cy="1036347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21</xdr:row>
      <xdr:rowOff>19050</xdr:rowOff>
    </xdr:from>
    <xdr:to>
      <xdr:col>4</xdr:col>
      <xdr:colOff>933450</xdr:colOff>
      <xdr:row>21</xdr:row>
      <xdr:rowOff>1010052</xdr:rowOff>
    </xdr:to>
    <xdr:pic>
      <xdr:nvPicPr>
        <xdr:cNvPr id="23" name="Рисунок 22" descr="IMG_1865м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600825" y="20907375"/>
          <a:ext cx="847725" cy="9910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1</xdr:row>
      <xdr:rowOff>19050</xdr:rowOff>
    </xdr:from>
    <xdr:to>
      <xdr:col>4</xdr:col>
      <xdr:colOff>1114425</xdr:colOff>
      <xdr:row>1</xdr:row>
      <xdr:rowOff>906149</xdr:rowOff>
    </xdr:to>
    <xdr:pic>
      <xdr:nvPicPr>
        <xdr:cNvPr id="2" name="Рисунок 1" descr="IMG_8553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81475" y="400050"/>
          <a:ext cx="1095375" cy="887099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</xdr:row>
      <xdr:rowOff>19050</xdr:rowOff>
    </xdr:from>
    <xdr:to>
      <xdr:col>4</xdr:col>
      <xdr:colOff>1047750</xdr:colOff>
      <xdr:row>2</xdr:row>
      <xdr:rowOff>801442</xdr:rowOff>
    </xdr:to>
    <xdr:pic>
      <xdr:nvPicPr>
        <xdr:cNvPr id="3" name="Рисунок 2" descr="IMG_8798м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81475" y="1171575"/>
          <a:ext cx="1028700" cy="782392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3</xdr:row>
      <xdr:rowOff>19050</xdr:rowOff>
    </xdr:from>
    <xdr:to>
      <xdr:col>4</xdr:col>
      <xdr:colOff>923925</xdr:colOff>
      <xdr:row>3</xdr:row>
      <xdr:rowOff>1033262</xdr:rowOff>
    </xdr:to>
    <xdr:pic>
      <xdr:nvPicPr>
        <xdr:cNvPr id="4" name="Рисунок 3" descr="IMG_8805м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24350" y="2000250"/>
          <a:ext cx="762000" cy="1014212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4</xdr:row>
      <xdr:rowOff>19050</xdr:rowOff>
    </xdr:from>
    <xdr:to>
      <xdr:col>5</xdr:col>
      <xdr:colOff>0</xdr:colOff>
      <xdr:row>4</xdr:row>
      <xdr:rowOff>864841</xdr:rowOff>
    </xdr:to>
    <xdr:pic>
      <xdr:nvPicPr>
        <xdr:cNvPr id="5" name="Рисунок 4" descr="IMG_8811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81475" y="3448050"/>
          <a:ext cx="1133475" cy="845791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5</xdr:row>
      <xdr:rowOff>19050</xdr:rowOff>
    </xdr:from>
    <xdr:to>
      <xdr:col>4</xdr:col>
      <xdr:colOff>1114426</xdr:colOff>
      <xdr:row>5</xdr:row>
      <xdr:rowOff>980673</xdr:rowOff>
    </xdr:to>
    <xdr:pic>
      <xdr:nvPicPr>
        <xdr:cNvPr id="6" name="Рисунок 5" descr="IMG_8828м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210051" y="3914775"/>
          <a:ext cx="1066800" cy="96162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6</xdr:row>
      <xdr:rowOff>19051</xdr:rowOff>
    </xdr:from>
    <xdr:to>
      <xdr:col>4</xdr:col>
      <xdr:colOff>1133721</xdr:colOff>
      <xdr:row>6</xdr:row>
      <xdr:rowOff>628651</xdr:rowOff>
    </xdr:to>
    <xdr:pic>
      <xdr:nvPicPr>
        <xdr:cNvPr id="7" name="Рисунок 6" descr="IMG_9697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71950" y="5372101"/>
          <a:ext cx="1124196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7</xdr:row>
      <xdr:rowOff>9525</xdr:rowOff>
    </xdr:from>
    <xdr:to>
      <xdr:col>4</xdr:col>
      <xdr:colOff>1057275</xdr:colOff>
      <xdr:row>7</xdr:row>
      <xdr:rowOff>1093497</xdr:rowOff>
    </xdr:to>
    <xdr:pic>
      <xdr:nvPicPr>
        <xdr:cNvPr id="8" name="Рисунок 7" descr="IMG_1757м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57700" y="6124575"/>
          <a:ext cx="762000" cy="1083972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8</xdr:row>
      <xdr:rowOff>19051</xdr:rowOff>
    </xdr:from>
    <xdr:to>
      <xdr:col>4</xdr:col>
      <xdr:colOff>1019175</xdr:colOff>
      <xdr:row>8</xdr:row>
      <xdr:rowOff>1027627</xdr:rowOff>
    </xdr:to>
    <xdr:pic>
      <xdr:nvPicPr>
        <xdr:cNvPr id="9" name="Рисунок 8" descr="IMG_1758м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381500" y="7267576"/>
          <a:ext cx="800100" cy="1008576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</xdr:colOff>
      <xdr:row>9</xdr:row>
      <xdr:rowOff>9525</xdr:rowOff>
    </xdr:from>
    <xdr:to>
      <xdr:col>4</xdr:col>
      <xdr:colOff>1083626</xdr:colOff>
      <xdr:row>9</xdr:row>
      <xdr:rowOff>828675</xdr:rowOff>
    </xdr:to>
    <xdr:pic>
      <xdr:nvPicPr>
        <xdr:cNvPr id="10" name="Рисунок 9" descr="IMG_1879м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76724" y="8343900"/>
          <a:ext cx="969327" cy="8191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10</xdr:row>
      <xdr:rowOff>9525</xdr:rowOff>
    </xdr:from>
    <xdr:to>
      <xdr:col>4</xdr:col>
      <xdr:colOff>1095375</xdr:colOff>
      <xdr:row>10</xdr:row>
      <xdr:rowOff>896960</xdr:rowOff>
    </xdr:to>
    <xdr:pic>
      <xdr:nvPicPr>
        <xdr:cNvPr id="11" name="Рисунок 10" descr="IMG_1899м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57675" y="9153525"/>
          <a:ext cx="1000125" cy="8874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3</xdr:row>
      <xdr:rowOff>16368</xdr:rowOff>
    </xdr:from>
    <xdr:to>
      <xdr:col>4</xdr:col>
      <xdr:colOff>1343025</xdr:colOff>
      <xdr:row>3</xdr:row>
      <xdr:rowOff>886496</xdr:rowOff>
    </xdr:to>
    <xdr:pic>
      <xdr:nvPicPr>
        <xdr:cNvPr id="6" name="Рисунок 5" descr="IMG_8456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2975" y="1130793"/>
          <a:ext cx="1314450" cy="870128"/>
        </a:xfrm>
        <a:prstGeom prst="rect">
          <a:avLst/>
        </a:prstGeom>
      </xdr:spPr>
    </xdr:pic>
    <xdr:clientData/>
  </xdr:twoCellAnchor>
  <xdr:twoCellAnchor editAs="oneCell">
    <xdr:from>
      <xdr:col>4</xdr:col>
      <xdr:colOff>70728</xdr:colOff>
      <xdr:row>4</xdr:row>
      <xdr:rowOff>38099</xdr:rowOff>
    </xdr:from>
    <xdr:to>
      <xdr:col>5</xdr:col>
      <xdr:colOff>1</xdr:colOff>
      <xdr:row>4</xdr:row>
      <xdr:rowOff>905546</xdr:rowOff>
    </xdr:to>
    <xdr:pic>
      <xdr:nvPicPr>
        <xdr:cNvPr id="7" name="Рисунок 6" descr="IMG_8457м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85453" y="2095499"/>
          <a:ext cx="1310398" cy="867447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8</xdr:row>
      <xdr:rowOff>9525</xdr:rowOff>
    </xdr:from>
    <xdr:to>
      <xdr:col>4</xdr:col>
      <xdr:colOff>1352550</xdr:colOff>
      <xdr:row>8</xdr:row>
      <xdr:rowOff>974233</xdr:rowOff>
    </xdr:to>
    <xdr:pic>
      <xdr:nvPicPr>
        <xdr:cNvPr id="12" name="Рисунок 11" descr="IMG_0309м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57600" y="6286500"/>
          <a:ext cx="1343025" cy="964708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9</xdr:row>
      <xdr:rowOff>19051</xdr:rowOff>
    </xdr:from>
    <xdr:to>
      <xdr:col>4</xdr:col>
      <xdr:colOff>1362076</xdr:colOff>
      <xdr:row>9</xdr:row>
      <xdr:rowOff>914401</xdr:rowOff>
    </xdr:to>
    <xdr:pic>
      <xdr:nvPicPr>
        <xdr:cNvPr id="13" name="Рисунок 12" descr="IMG_8799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96051" y="7286626"/>
          <a:ext cx="1352550" cy="89535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</xdr:colOff>
      <xdr:row>1</xdr:row>
      <xdr:rowOff>19049</xdr:rowOff>
    </xdr:from>
    <xdr:to>
      <xdr:col>4</xdr:col>
      <xdr:colOff>1190624</xdr:colOff>
      <xdr:row>1</xdr:row>
      <xdr:rowOff>1009314</xdr:rowOff>
    </xdr:to>
    <xdr:pic>
      <xdr:nvPicPr>
        <xdr:cNvPr id="14" name="Рисунок 13" descr="IMG_0639м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19874" y="209549"/>
          <a:ext cx="1057275" cy="99026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10</xdr:row>
      <xdr:rowOff>28575</xdr:rowOff>
    </xdr:from>
    <xdr:to>
      <xdr:col>4</xdr:col>
      <xdr:colOff>1266825</xdr:colOff>
      <xdr:row>10</xdr:row>
      <xdr:rowOff>888911</xdr:rowOff>
    </xdr:to>
    <xdr:pic>
      <xdr:nvPicPr>
        <xdr:cNvPr id="15" name="Рисунок 14" descr="IMG_1881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00825" y="8343900"/>
          <a:ext cx="1152525" cy="860336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7</xdr:row>
      <xdr:rowOff>19050</xdr:rowOff>
    </xdr:from>
    <xdr:to>
      <xdr:col>4</xdr:col>
      <xdr:colOff>1057275</xdr:colOff>
      <xdr:row>7</xdr:row>
      <xdr:rowOff>1078941</xdr:rowOff>
    </xdr:to>
    <xdr:pic>
      <xdr:nvPicPr>
        <xdr:cNvPr id="16" name="Рисунок 15" descr="IMG_1878м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86575" y="5295900"/>
          <a:ext cx="657225" cy="1059891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11</xdr:row>
      <xdr:rowOff>9525</xdr:rowOff>
    </xdr:from>
    <xdr:to>
      <xdr:col>4</xdr:col>
      <xdr:colOff>1190625</xdr:colOff>
      <xdr:row>11</xdr:row>
      <xdr:rowOff>1180698</xdr:rowOff>
    </xdr:to>
    <xdr:pic>
      <xdr:nvPicPr>
        <xdr:cNvPr id="17" name="Рисунок 16" descr="IMG_1877м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19900" y="9267825"/>
          <a:ext cx="857250" cy="1171173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2</xdr:row>
      <xdr:rowOff>19050</xdr:rowOff>
    </xdr:from>
    <xdr:to>
      <xdr:col>4</xdr:col>
      <xdr:colOff>1304925</xdr:colOff>
      <xdr:row>2</xdr:row>
      <xdr:rowOff>841084</xdr:rowOff>
    </xdr:to>
    <xdr:pic>
      <xdr:nvPicPr>
        <xdr:cNvPr id="18" name="Рисунок 17" descr="IMG_1873м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62725" y="1247775"/>
          <a:ext cx="1228725" cy="822034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6</xdr:row>
      <xdr:rowOff>9525</xdr:rowOff>
    </xdr:from>
    <xdr:to>
      <xdr:col>4</xdr:col>
      <xdr:colOff>1152525</xdr:colOff>
      <xdr:row>6</xdr:row>
      <xdr:rowOff>796344</xdr:rowOff>
    </xdr:to>
    <xdr:pic>
      <xdr:nvPicPr>
        <xdr:cNvPr id="20" name="Рисунок 19" descr="9yYy9erFvok111м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096125" y="5248275"/>
          <a:ext cx="971550" cy="786819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5</xdr:row>
      <xdr:rowOff>9525</xdr:rowOff>
    </xdr:from>
    <xdr:to>
      <xdr:col>4</xdr:col>
      <xdr:colOff>1209675</xdr:colOff>
      <xdr:row>5</xdr:row>
      <xdr:rowOff>887569</xdr:rowOff>
    </xdr:to>
    <xdr:pic>
      <xdr:nvPicPr>
        <xdr:cNvPr id="21" name="Рисунок 20" descr="IMG_8459м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991350" y="4305300"/>
          <a:ext cx="1133475" cy="8780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2</xdr:row>
      <xdr:rowOff>19050</xdr:rowOff>
    </xdr:from>
    <xdr:to>
      <xdr:col>4</xdr:col>
      <xdr:colOff>1381125</xdr:colOff>
      <xdr:row>2</xdr:row>
      <xdr:rowOff>1171575</xdr:rowOff>
    </xdr:to>
    <xdr:pic>
      <xdr:nvPicPr>
        <xdr:cNvPr id="3" name="Рисунок 2" descr="dVN0gOlGlcs_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91225" y="1104900"/>
          <a:ext cx="1371600" cy="1152525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4</xdr:row>
      <xdr:rowOff>9525</xdr:rowOff>
    </xdr:from>
    <xdr:to>
      <xdr:col>4</xdr:col>
      <xdr:colOff>1376778</xdr:colOff>
      <xdr:row>4</xdr:row>
      <xdr:rowOff>895350</xdr:rowOff>
    </xdr:to>
    <xdr:pic>
      <xdr:nvPicPr>
        <xdr:cNvPr id="5" name="Рисунок 4" descr="IMG_1164м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24301" y="3019425"/>
          <a:ext cx="1367252" cy="88582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5</xdr:row>
      <xdr:rowOff>9525</xdr:rowOff>
    </xdr:from>
    <xdr:to>
      <xdr:col>4</xdr:col>
      <xdr:colOff>1381125</xdr:colOff>
      <xdr:row>5</xdr:row>
      <xdr:rowOff>746119</xdr:rowOff>
    </xdr:to>
    <xdr:pic>
      <xdr:nvPicPr>
        <xdr:cNvPr id="6" name="Рисунок 5" descr="lmPnm2C_aKc_м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14725" y="6972300"/>
          <a:ext cx="1371600" cy="73659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6</xdr:row>
      <xdr:rowOff>9525</xdr:rowOff>
    </xdr:from>
    <xdr:to>
      <xdr:col>4</xdr:col>
      <xdr:colOff>1381125</xdr:colOff>
      <xdr:row>7</xdr:row>
      <xdr:rowOff>3219</xdr:rowOff>
    </xdr:to>
    <xdr:pic>
      <xdr:nvPicPr>
        <xdr:cNvPr id="9" name="Рисунок 8" descr="lq-Lus6VmuU_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4300" y="4981575"/>
          <a:ext cx="1371600" cy="91761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7</xdr:row>
      <xdr:rowOff>9525</xdr:rowOff>
    </xdr:from>
    <xdr:to>
      <xdr:col>5</xdr:col>
      <xdr:colOff>0</xdr:colOff>
      <xdr:row>7</xdr:row>
      <xdr:rowOff>933517</xdr:rowOff>
    </xdr:to>
    <xdr:pic>
      <xdr:nvPicPr>
        <xdr:cNvPr id="10" name="Рисунок 9" descr="ynjMLOhrKac_м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24300" y="5915025"/>
          <a:ext cx="1381125" cy="92399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8</xdr:row>
      <xdr:rowOff>19050</xdr:rowOff>
    </xdr:from>
    <xdr:to>
      <xdr:col>4</xdr:col>
      <xdr:colOff>1390650</xdr:colOff>
      <xdr:row>8</xdr:row>
      <xdr:rowOff>641529</xdr:rowOff>
    </xdr:to>
    <xdr:pic>
      <xdr:nvPicPr>
        <xdr:cNvPr id="11" name="Рисунок 10" descr="IMG_1714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53150" y="6791325"/>
          <a:ext cx="1381125" cy="622479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3</xdr:row>
      <xdr:rowOff>19049</xdr:rowOff>
    </xdr:from>
    <xdr:to>
      <xdr:col>4</xdr:col>
      <xdr:colOff>1391789</xdr:colOff>
      <xdr:row>3</xdr:row>
      <xdr:rowOff>666750</xdr:rowOff>
    </xdr:to>
    <xdr:pic>
      <xdr:nvPicPr>
        <xdr:cNvPr id="13" name="Рисунок 12" descr="IMG_9706м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162675" y="2476499"/>
          <a:ext cx="1372739" cy="647701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9</xdr:row>
      <xdr:rowOff>9525</xdr:rowOff>
    </xdr:from>
    <xdr:to>
      <xdr:col>4</xdr:col>
      <xdr:colOff>1371600</xdr:colOff>
      <xdr:row>9</xdr:row>
      <xdr:rowOff>666884</xdr:rowOff>
    </xdr:to>
    <xdr:pic>
      <xdr:nvPicPr>
        <xdr:cNvPr id="14" name="Рисунок 13" descr="IMG_1756м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229475" y="7305675"/>
          <a:ext cx="1333500" cy="657359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</xdr:row>
      <xdr:rowOff>9525</xdr:rowOff>
    </xdr:from>
    <xdr:to>
      <xdr:col>4</xdr:col>
      <xdr:colOff>1276350</xdr:colOff>
      <xdr:row>1</xdr:row>
      <xdr:rowOff>814455</xdr:rowOff>
    </xdr:to>
    <xdr:pic>
      <xdr:nvPicPr>
        <xdr:cNvPr id="16" name="Рисунок 15" descr="IMG_1798м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229350" y="247650"/>
          <a:ext cx="1190625" cy="80493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10</xdr:row>
      <xdr:rowOff>9525</xdr:rowOff>
    </xdr:from>
    <xdr:to>
      <xdr:col>4</xdr:col>
      <xdr:colOff>1247775</xdr:colOff>
      <xdr:row>10</xdr:row>
      <xdr:rowOff>794616</xdr:rowOff>
    </xdr:to>
    <xdr:pic>
      <xdr:nvPicPr>
        <xdr:cNvPr id="12" name="Рисунок 11" descr="P3190599м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86475" y="7981950"/>
          <a:ext cx="1143000" cy="785091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11</xdr:row>
      <xdr:rowOff>9525</xdr:rowOff>
    </xdr:from>
    <xdr:to>
      <xdr:col>4</xdr:col>
      <xdr:colOff>1382111</xdr:colOff>
      <xdr:row>11</xdr:row>
      <xdr:rowOff>600075</xdr:rowOff>
    </xdr:to>
    <xdr:pic>
      <xdr:nvPicPr>
        <xdr:cNvPr id="15" name="Рисунок 14" descr="IMG_2415m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19800" y="8715375"/>
          <a:ext cx="1344011" cy="5905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28575</xdr:rowOff>
    </xdr:from>
    <xdr:to>
      <xdr:col>4</xdr:col>
      <xdr:colOff>1376229</xdr:colOff>
      <xdr:row>13</xdr:row>
      <xdr:rowOff>0</xdr:rowOff>
    </xdr:to>
    <xdr:pic>
      <xdr:nvPicPr>
        <xdr:cNvPr id="17" name="Рисунок 16" descr="IMG_2417m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00750" y="9486900"/>
          <a:ext cx="1357179" cy="73342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13</xdr:row>
      <xdr:rowOff>43261</xdr:rowOff>
    </xdr:from>
    <xdr:to>
      <xdr:col>4</xdr:col>
      <xdr:colOff>1343025</xdr:colOff>
      <xdr:row>13</xdr:row>
      <xdr:rowOff>523875</xdr:rowOff>
    </xdr:to>
    <xdr:pic>
      <xdr:nvPicPr>
        <xdr:cNvPr id="18" name="Рисунок 17" descr="IMG_2420m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10275" y="10206436"/>
          <a:ext cx="1314450" cy="480614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14</xdr:row>
      <xdr:rowOff>19050</xdr:rowOff>
    </xdr:from>
    <xdr:to>
      <xdr:col>4</xdr:col>
      <xdr:colOff>1323975</xdr:colOff>
      <xdr:row>14</xdr:row>
      <xdr:rowOff>941070</xdr:rowOff>
    </xdr:to>
    <xdr:pic>
      <xdr:nvPicPr>
        <xdr:cNvPr id="19" name="Рисунок 18" descr="IMG_2421m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10275" y="10763250"/>
          <a:ext cx="1295400" cy="92202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15</xdr:row>
      <xdr:rowOff>19050</xdr:rowOff>
    </xdr:from>
    <xdr:to>
      <xdr:col>4</xdr:col>
      <xdr:colOff>1369670</xdr:colOff>
      <xdr:row>15</xdr:row>
      <xdr:rowOff>485775</xdr:rowOff>
    </xdr:to>
    <xdr:pic>
      <xdr:nvPicPr>
        <xdr:cNvPr id="20" name="Рисунок 19" descr="P3120581m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10275" y="11601450"/>
          <a:ext cx="1341095" cy="466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1</xdr:row>
      <xdr:rowOff>9525</xdr:rowOff>
    </xdr:from>
    <xdr:to>
      <xdr:col>4</xdr:col>
      <xdr:colOff>1133475</xdr:colOff>
      <xdr:row>1</xdr:row>
      <xdr:rowOff>699283</xdr:rowOff>
    </xdr:to>
    <xdr:pic>
      <xdr:nvPicPr>
        <xdr:cNvPr id="2" name="Рисунок 1" descr="IMG_8778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24300" y="390525"/>
          <a:ext cx="1076325" cy="689758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2</xdr:row>
      <xdr:rowOff>19050</xdr:rowOff>
    </xdr:from>
    <xdr:to>
      <xdr:col>4</xdr:col>
      <xdr:colOff>1028700</xdr:colOff>
      <xdr:row>2</xdr:row>
      <xdr:rowOff>832365</xdr:rowOff>
    </xdr:to>
    <xdr:pic>
      <xdr:nvPicPr>
        <xdr:cNvPr id="3" name="Рисунок 2" descr="IMG_8787м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34125" y="933450"/>
          <a:ext cx="923925" cy="81331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3</xdr:row>
      <xdr:rowOff>38100</xdr:rowOff>
    </xdr:from>
    <xdr:to>
      <xdr:col>4</xdr:col>
      <xdr:colOff>1162509</xdr:colOff>
      <xdr:row>3</xdr:row>
      <xdr:rowOff>523875</xdr:rowOff>
    </xdr:to>
    <xdr:pic>
      <xdr:nvPicPr>
        <xdr:cNvPr id="4" name="Рисунок 3" descr="IMG_8777м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38875" y="2028825"/>
          <a:ext cx="1152984" cy="4857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4</xdr:row>
      <xdr:rowOff>28575</xdr:rowOff>
    </xdr:from>
    <xdr:to>
      <xdr:col>4</xdr:col>
      <xdr:colOff>1183061</xdr:colOff>
      <xdr:row>4</xdr:row>
      <xdr:rowOff>590550</xdr:rowOff>
    </xdr:to>
    <xdr:pic>
      <xdr:nvPicPr>
        <xdr:cNvPr id="5" name="Рисунок 4" descr="IMG_1738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76675" y="2581275"/>
          <a:ext cx="1173536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5</xdr:row>
      <xdr:rowOff>28575</xdr:rowOff>
    </xdr:from>
    <xdr:to>
      <xdr:col>4</xdr:col>
      <xdr:colOff>1171575</xdr:colOff>
      <xdr:row>5</xdr:row>
      <xdr:rowOff>567878</xdr:rowOff>
    </xdr:to>
    <xdr:pic>
      <xdr:nvPicPr>
        <xdr:cNvPr id="7" name="Рисунок 6" descr="IMG_1763м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95725" y="3219450"/>
          <a:ext cx="1143000" cy="53930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6</xdr:row>
      <xdr:rowOff>19050</xdr:rowOff>
    </xdr:from>
    <xdr:to>
      <xdr:col>4</xdr:col>
      <xdr:colOff>1143000</xdr:colOff>
      <xdr:row>6</xdr:row>
      <xdr:rowOff>581891</xdr:rowOff>
    </xdr:to>
    <xdr:pic>
      <xdr:nvPicPr>
        <xdr:cNvPr id="8" name="Рисунок 7" descr="IMG_1882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95725" y="3848100"/>
          <a:ext cx="1114425" cy="56284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7</xdr:row>
      <xdr:rowOff>19050</xdr:rowOff>
    </xdr:from>
    <xdr:to>
      <xdr:col>4</xdr:col>
      <xdr:colOff>1169495</xdr:colOff>
      <xdr:row>7</xdr:row>
      <xdr:rowOff>723900</xdr:rowOff>
    </xdr:to>
    <xdr:pic>
      <xdr:nvPicPr>
        <xdr:cNvPr id="9" name="Рисунок 8" descr="IMG_1875м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86200" y="4448175"/>
          <a:ext cx="1150445" cy="7048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8</xdr:row>
      <xdr:rowOff>47625</xdr:rowOff>
    </xdr:from>
    <xdr:to>
      <xdr:col>4</xdr:col>
      <xdr:colOff>1172592</xdr:colOff>
      <xdr:row>8</xdr:row>
      <xdr:rowOff>647700</xdr:rowOff>
    </xdr:to>
    <xdr:pic>
      <xdr:nvPicPr>
        <xdr:cNvPr id="11" name="Рисунок 10" descr="IMG_1866м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76875" y="5248275"/>
          <a:ext cx="1153542" cy="600075"/>
        </a:xfrm>
        <a:prstGeom prst="rect">
          <a:avLst/>
        </a:prstGeom>
      </xdr:spPr>
    </xdr:pic>
    <xdr:clientData/>
  </xdr:twoCellAnchor>
  <xdr:twoCellAnchor editAs="oneCell">
    <xdr:from>
      <xdr:col>4</xdr:col>
      <xdr:colOff>6205</xdr:colOff>
      <xdr:row>9</xdr:row>
      <xdr:rowOff>9526</xdr:rowOff>
    </xdr:from>
    <xdr:to>
      <xdr:col>4</xdr:col>
      <xdr:colOff>1167675</xdr:colOff>
      <xdr:row>9</xdr:row>
      <xdr:rowOff>466725</xdr:rowOff>
    </xdr:to>
    <xdr:pic>
      <xdr:nvPicPr>
        <xdr:cNvPr id="12" name="Рисунок 11" descr="IMG_1859м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464030" y="5934076"/>
          <a:ext cx="1161470" cy="45719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10</xdr:row>
      <xdr:rowOff>19051</xdr:rowOff>
    </xdr:from>
    <xdr:to>
      <xdr:col>4</xdr:col>
      <xdr:colOff>1162141</xdr:colOff>
      <xdr:row>10</xdr:row>
      <xdr:rowOff>857251</xdr:rowOff>
    </xdr:to>
    <xdr:pic>
      <xdr:nvPicPr>
        <xdr:cNvPr id="13" name="Рисунок 12" descr="IMG_1863м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86400" y="6543676"/>
          <a:ext cx="1133566" cy="838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13</xdr:row>
      <xdr:rowOff>19050</xdr:rowOff>
    </xdr:from>
    <xdr:to>
      <xdr:col>4</xdr:col>
      <xdr:colOff>1143000</xdr:colOff>
      <xdr:row>13</xdr:row>
      <xdr:rowOff>680434</xdr:rowOff>
    </xdr:to>
    <xdr:pic>
      <xdr:nvPicPr>
        <xdr:cNvPr id="14" name="Рисунок 13" descr="IMG_1892м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495925" y="9324975"/>
          <a:ext cx="1104900" cy="661384"/>
        </a:xfrm>
        <a:prstGeom prst="rect">
          <a:avLst/>
        </a:prstGeom>
      </xdr:spPr>
    </xdr:pic>
    <xdr:clientData/>
  </xdr:twoCellAnchor>
  <xdr:twoCellAnchor editAs="oneCell">
    <xdr:from>
      <xdr:col>4</xdr:col>
      <xdr:colOff>26175</xdr:colOff>
      <xdr:row>12</xdr:row>
      <xdr:rowOff>16650</xdr:rowOff>
    </xdr:from>
    <xdr:to>
      <xdr:col>4</xdr:col>
      <xdr:colOff>1152525</xdr:colOff>
      <xdr:row>12</xdr:row>
      <xdr:rowOff>857446</xdr:rowOff>
    </xdr:to>
    <xdr:pic>
      <xdr:nvPicPr>
        <xdr:cNvPr id="15" name="Рисунок 14" descr="IMG_1895м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484000" y="8379600"/>
          <a:ext cx="1126350" cy="840796"/>
        </a:xfrm>
        <a:prstGeom prst="rect">
          <a:avLst/>
        </a:prstGeom>
      </xdr:spPr>
    </xdr:pic>
    <xdr:clientData/>
  </xdr:twoCellAnchor>
  <xdr:twoCellAnchor editAs="oneCell">
    <xdr:from>
      <xdr:col>4</xdr:col>
      <xdr:colOff>14250</xdr:colOff>
      <xdr:row>11</xdr:row>
      <xdr:rowOff>23775</xdr:rowOff>
    </xdr:from>
    <xdr:to>
      <xdr:col>4</xdr:col>
      <xdr:colOff>1171575</xdr:colOff>
      <xdr:row>11</xdr:row>
      <xdr:rowOff>903994</xdr:rowOff>
    </xdr:to>
    <xdr:pic>
      <xdr:nvPicPr>
        <xdr:cNvPr id="16" name="Рисунок 15" descr="IMG_1896м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72075" y="7453275"/>
          <a:ext cx="1157325" cy="8802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228601</xdr:colOff>
      <xdr:row>1</xdr:row>
      <xdr:rowOff>19051</xdr:rowOff>
    </xdr:from>
    <xdr:to>
      <xdr:col>4</xdr:col>
      <xdr:colOff>914401</xdr:colOff>
      <xdr:row>1</xdr:row>
      <xdr:rowOff>912523</xdr:rowOff>
    </xdr:to>
    <xdr:pic>
      <xdr:nvPicPr>
        <xdr:cNvPr id="2" name="Рисунок 1" descr="IMG_7370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52951" y="209551"/>
          <a:ext cx="685800" cy="893472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19050</xdr:rowOff>
    </xdr:from>
    <xdr:to>
      <xdr:col>4</xdr:col>
      <xdr:colOff>1209675</xdr:colOff>
      <xdr:row>2</xdr:row>
      <xdr:rowOff>798825</xdr:rowOff>
    </xdr:to>
    <xdr:pic>
      <xdr:nvPicPr>
        <xdr:cNvPr id="3" name="Рисунок 2" descr="IMG_971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43401" y="1771650"/>
          <a:ext cx="1190624" cy="77977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3</xdr:row>
      <xdr:rowOff>19050</xdr:rowOff>
    </xdr:from>
    <xdr:to>
      <xdr:col>4</xdr:col>
      <xdr:colOff>990601</xdr:colOff>
      <xdr:row>3</xdr:row>
      <xdr:rowOff>955585</xdr:rowOff>
    </xdr:to>
    <xdr:pic>
      <xdr:nvPicPr>
        <xdr:cNvPr id="4" name="Рисунок 3" descr="IMG_9840м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572001" y="1943100"/>
          <a:ext cx="742950" cy="93653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4</xdr:row>
      <xdr:rowOff>38099</xdr:rowOff>
    </xdr:from>
    <xdr:to>
      <xdr:col>4</xdr:col>
      <xdr:colOff>975670</xdr:colOff>
      <xdr:row>4</xdr:row>
      <xdr:rowOff>876300</xdr:rowOff>
    </xdr:to>
    <xdr:pic>
      <xdr:nvPicPr>
        <xdr:cNvPr id="5" name="Рисунок 4" descr="IMG_8780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95800" y="3676649"/>
          <a:ext cx="804220" cy="83820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5</xdr:row>
      <xdr:rowOff>9525</xdr:rowOff>
    </xdr:from>
    <xdr:to>
      <xdr:col>4</xdr:col>
      <xdr:colOff>1190625</xdr:colOff>
      <xdr:row>5</xdr:row>
      <xdr:rowOff>561468</xdr:rowOff>
    </xdr:to>
    <xdr:pic>
      <xdr:nvPicPr>
        <xdr:cNvPr id="6" name="Рисунок 5" descr="IMG_8790м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33875" y="5133975"/>
          <a:ext cx="1181100" cy="551943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6</xdr:row>
      <xdr:rowOff>28576</xdr:rowOff>
    </xdr:from>
    <xdr:to>
      <xdr:col>4</xdr:col>
      <xdr:colOff>981075</xdr:colOff>
      <xdr:row>6</xdr:row>
      <xdr:rowOff>969544</xdr:rowOff>
    </xdr:to>
    <xdr:pic>
      <xdr:nvPicPr>
        <xdr:cNvPr id="7" name="Рисунок 6" descr="IMG_8818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95800" y="5486401"/>
          <a:ext cx="809625" cy="940968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7</xdr:row>
      <xdr:rowOff>28576</xdr:rowOff>
    </xdr:from>
    <xdr:to>
      <xdr:col>4</xdr:col>
      <xdr:colOff>1181100</xdr:colOff>
      <xdr:row>7</xdr:row>
      <xdr:rowOff>773270</xdr:rowOff>
    </xdr:to>
    <xdr:pic>
      <xdr:nvPicPr>
        <xdr:cNvPr id="9" name="Рисунок 8" descr="IMG_8778м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724526" y="5448301"/>
          <a:ext cx="1162049" cy="744694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11</xdr:row>
      <xdr:rowOff>133350</xdr:rowOff>
    </xdr:from>
    <xdr:to>
      <xdr:col>4</xdr:col>
      <xdr:colOff>1119188</xdr:colOff>
      <xdr:row>11</xdr:row>
      <xdr:rowOff>619125</xdr:rowOff>
    </xdr:to>
    <xdr:pic>
      <xdr:nvPicPr>
        <xdr:cNvPr id="13" name="Рисунок 12" descr="IMG_1738м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429125" y="11744325"/>
          <a:ext cx="1014413" cy="48577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12</xdr:row>
      <xdr:rowOff>85725</xdr:rowOff>
    </xdr:from>
    <xdr:to>
      <xdr:col>4</xdr:col>
      <xdr:colOff>1171575</xdr:colOff>
      <xdr:row>12</xdr:row>
      <xdr:rowOff>625028</xdr:rowOff>
    </xdr:to>
    <xdr:pic>
      <xdr:nvPicPr>
        <xdr:cNvPr id="14" name="Рисунок 13" descr="IMG_1763м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52925" y="12706350"/>
          <a:ext cx="1143000" cy="539303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13</xdr:row>
      <xdr:rowOff>19051</xdr:rowOff>
    </xdr:from>
    <xdr:to>
      <xdr:col>4</xdr:col>
      <xdr:colOff>1182567</xdr:colOff>
      <xdr:row>13</xdr:row>
      <xdr:rowOff>647701</xdr:rowOff>
    </xdr:to>
    <xdr:pic>
      <xdr:nvPicPr>
        <xdr:cNvPr id="15" name="Рисунок 14" descr="IMG_1775м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2451" y="10810876"/>
          <a:ext cx="1144466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14</xdr:row>
      <xdr:rowOff>9525</xdr:rowOff>
    </xdr:from>
    <xdr:to>
      <xdr:col>4</xdr:col>
      <xdr:colOff>1162050</xdr:colOff>
      <xdr:row>14</xdr:row>
      <xdr:rowOff>758914</xdr:rowOff>
    </xdr:to>
    <xdr:pic>
      <xdr:nvPicPr>
        <xdr:cNvPr id="16" name="Рисунок 15" descr="IMG_1781м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400550" y="11477625"/>
          <a:ext cx="1085850" cy="749389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10</xdr:row>
      <xdr:rowOff>19050</xdr:rowOff>
    </xdr:from>
    <xdr:to>
      <xdr:col>4</xdr:col>
      <xdr:colOff>1066800</xdr:colOff>
      <xdr:row>10</xdr:row>
      <xdr:rowOff>1017163</xdr:rowOff>
    </xdr:to>
    <xdr:pic>
      <xdr:nvPicPr>
        <xdr:cNvPr id="17" name="Рисунок 16" descr="IMG_1795м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629150" y="8324850"/>
          <a:ext cx="762000" cy="998113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9</xdr:row>
      <xdr:rowOff>9525</xdr:rowOff>
    </xdr:from>
    <xdr:to>
      <xdr:col>4</xdr:col>
      <xdr:colOff>1000125</xdr:colOff>
      <xdr:row>9</xdr:row>
      <xdr:rowOff>830222</xdr:rowOff>
    </xdr:to>
    <xdr:pic>
      <xdr:nvPicPr>
        <xdr:cNvPr id="18" name="Рисунок 17" descr="IMG_8766м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924550" y="7458075"/>
          <a:ext cx="781050" cy="820697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8</xdr:row>
      <xdr:rowOff>19050</xdr:rowOff>
    </xdr:from>
    <xdr:to>
      <xdr:col>4</xdr:col>
      <xdr:colOff>923925</xdr:colOff>
      <xdr:row>8</xdr:row>
      <xdr:rowOff>1178296</xdr:rowOff>
    </xdr:to>
    <xdr:pic>
      <xdr:nvPicPr>
        <xdr:cNvPr id="19" name="Рисунок 18" descr="IMG_867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943600" y="6257925"/>
          <a:ext cx="685800" cy="11592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9526</xdr:colOff>
      <xdr:row>2</xdr:row>
      <xdr:rowOff>9525</xdr:rowOff>
    </xdr:from>
    <xdr:to>
      <xdr:col>4</xdr:col>
      <xdr:colOff>904876</xdr:colOff>
      <xdr:row>2</xdr:row>
      <xdr:rowOff>772464</xdr:rowOff>
    </xdr:to>
    <xdr:pic>
      <xdr:nvPicPr>
        <xdr:cNvPr id="3" name="Рисунок 2" descr="IMG_8462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91176" y="1162050"/>
          <a:ext cx="895350" cy="76293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3</xdr:row>
      <xdr:rowOff>9525</xdr:rowOff>
    </xdr:from>
    <xdr:to>
      <xdr:col>4</xdr:col>
      <xdr:colOff>981075</xdr:colOff>
      <xdr:row>3</xdr:row>
      <xdr:rowOff>741608</xdr:rowOff>
    </xdr:to>
    <xdr:pic>
      <xdr:nvPicPr>
        <xdr:cNvPr id="4" name="Рисунок 3" descr="IMG_8463м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91175" y="2286000"/>
          <a:ext cx="971550" cy="73208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6</xdr:row>
      <xdr:rowOff>9525</xdr:rowOff>
    </xdr:from>
    <xdr:to>
      <xdr:col>4</xdr:col>
      <xdr:colOff>1304925</xdr:colOff>
      <xdr:row>7</xdr:row>
      <xdr:rowOff>1342</xdr:rowOff>
    </xdr:to>
    <xdr:pic>
      <xdr:nvPicPr>
        <xdr:cNvPr id="7" name="Рисунок 6" descr="IMG_8467м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24225" y="5372100"/>
          <a:ext cx="1295400" cy="1049092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7</xdr:row>
      <xdr:rowOff>9526</xdr:rowOff>
    </xdr:from>
    <xdr:to>
      <xdr:col>4</xdr:col>
      <xdr:colOff>1171576</xdr:colOff>
      <xdr:row>7</xdr:row>
      <xdr:rowOff>963636</xdr:rowOff>
    </xdr:to>
    <xdr:pic>
      <xdr:nvPicPr>
        <xdr:cNvPr id="8" name="Рисунок 7" descr="IMG_8468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34151" y="5286376"/>
          <a:ext cx="1066800" cy="95411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9</xdr:row>
      <xdr:rowOff>9525</xdr:rowOff>
    </xdr:from>
    <xdr:to>
      <xdr:col>4</xdr:col>
      <xdr:colOff>1171575</xdr:colOff>
      <xdr:row>9</xdr:row>
      <xdr:rowOff>917888</xdr:rowOff>
    </xdr:to>
    <xdr:pic>
      <xdr:nvPicPr>
        <xdr:cNvPr id="10" name="Рисунок 9" descr="Без имени-1м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43675" y="7210425"/>
          <a:ext cx="1057275" cy="908363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10</xdr:row>
      <xdr:rowOff>9525</xdr:rowOff>
    </xdr:from>
    <xdr:to>
      <xdr:col>4</xdr:col>
      <xdr:colOff>1200150</xdr:colOff>
      <xdr:row>10</xdr:row>
      <xdr:rowOff>951292</xdr:rowOff>
    </xdr:to>
    <xdr:pic>
      <xdr:nvPicPr>
        <xdr:cNvPr id="12" name="Рисунок 11" descr="Без имени2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15100" y="8153400"/>
          <a:ext cx="1114425" cy="941767"/>
        </a:xfrm>
        <a:prstGeom prst="rect">
          <a:avLst/>
        </a:prstGeom>
      </xdr:spPr>
    </xdr:pic>
    <xdr:clientData/>
  </xdr:twoCellAnchor>
  <xdr:twoCellAnchor editAs="oneCell">
    <xdr:from>
      <xdr:col>4</xdr:col>
      <xdr:colOff>85726</xdr:colOff>
      <xdr:row>11</xdr:row>
      <xdr:rowOff>9525</xdr:rowOff>
    </xdr:from>
    <xdr:to>
      <xdr:col>4</xdr:col>
      <xdr:colOff>1266826</xdr:colOff>
      <xdr:row>11</xdr:row>
      <xdr:rowOff>857921</xdr:rowOff>
    </xdr:to>
    <xdr:pic>
      <xdr:nvPicPr>
        <xdr:cNvPr id="13" name="Рисунок 12" descr="Без имени-3м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15101" y="9124950"/>
          <a:ext cx="1181100" cy="848396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12</xdr:row>
      <xdr:rowOff>9525</xdr:rowOff>
    </xdr:from>
    <xdr:to>
      <xdr:col>4</xdr:col>
      <xdr:colOff>1152525</xdr:colOff>
      <xdr:row>12</xdr:row>
      <xdr:rowOff>828407</xdr:rowOff>
    </xdr:to>
    <xdr:pic>
      <xdr:nvPicPr>
        <xdr:cNvPr id="14" name="Рисунок 13" descr="Без имени-4м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543675" y="10029825"/>
          <a:ext cx="1038225" cy="818882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13</xdr:row>
      <xdr:rowOff>19051</xdr:rowOff>
    </xdr:from>
    <xdr:to>
      <xdr:col>4</xdr:col>
      <xdr:colOff>1162050</xdr:colOff>
      <xdr:row>13</xdr:row>
      <xdr:rowOff>867849</xdr:rowOff>
    </xdr:to>
    <xdr:pic>
      <xdr:nvPicPr>
        <xdr:cNvPr id="16" name="Рисунок 15" descr="Без имени-5м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34150" y="10887076"/>
          <a:ext cx="1057275" cy="848798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14</xdr:row>
      <xdr:rowOff>9525</xdr:rowOff>
    </xdr:from>
    <xdr:to>
      <xdr:col>4</xdr:col>
      <xdr:colOff>1009650</xdr:colOff>
      <xdr:row>14</xdr:row>
      <xdr:rowOff>1001198</xdr:rowOff>
    </xdr:to>
    <xdr:pic>
      <xdr:nvPicPr>
        <xdr:cNvPr id="17" name="Рисунок 16" descr="Без имени-6м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638925" y="11763375"/>
          <a:ext cx="800100" cy="99167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15</xdr:row>
      <xdr:rowOff>19050</xdr:rowOff>
    </xdr:from>
    <xdr:to>
      <xdr:col>4</xdr:col>
      <xdr:colOff>1314450</xdr:colOff>
      <xdr:row>15</xdr:row>
      <xdr:rowOff>956390</xdr:rowOff>
    </xdr:to>
    <xdr:pic>
      <xdr:nvPicPr>
        <xdr:cNvPr id="18" name="Рисунок 17" descr="Без имени-7м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591175" y="15611475"/>
          <a:ext cx="1304925" cy="93734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123826</xdr:colOff>
      <xdr:row>16</xdr:row>
      <xdr:rowOff>19051</xdr:rowOff>
    </xdr:from>
    <xdr:to>
      <xdr:col>4</xdr:col>
      <xdr:colOff>1190626</xdr:colOff>
      <xdr:row>16</xdr:row>
      <xdr:rowOff>867983</xdr:rowOff>
    </xdr:to>
    <xdr:pic>
      <xdr:nvPicPr>
        <xdr:cNvPr id="19" name="Рисунок 18" descr="Без имени-8м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553201" y="13792201"/>
          <a:ext cx="1066800" cy="848932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17</xdr:row>
      <xdr:rowOff>9525</xdr:rowOff>
    </xdr:from>
    <xdr:to>
      <xdr:col>4</xdr:col>
      <xdr:colOff>1114425</xdr:colOff>
      <xdr:row>17</xdr:row>
      <xdr:rowOff>847994</xdr:rowOff>
    </xdr:to>
    <xdr:pic>
      <xdr:nvPicPr>
        <xdr:cNvPr id="20" name="Рисунок 19" descr="IMG_171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591300" y="14678025"/>
          <a:ext cx="952500" cy="83846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18</xdr:row>
      <xdr:rowOff>9525</xdr:rowOff>
    </xdr:from>
    <xdr:to>
      <xdr:col>4</xdr:col>
      <xdr:colOff>1038225</xdr:colOff>
      <xdr:row>18</xdr:row>
      <xdr:rowOff>968666</xdr:rowOff>
    </xdr:to>
    <xdr:pic>
      <xdr:nvPicPr>
        <xdr:cNvPr id="21" name="Рисунок 20" descr="IMG_1702м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715125" y="15554325"/>
          <a:ext cx="752475" cy="959141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19</xdr:row>
      <xdr:rowOff>19050</xdr:rowOff>
    </xdr:from>
    <xdr:to>
      <xdr:col>4</xdr:col>
      <xdr:colOff>1152525</xdr:colOff>
      <xdr:row>19</xdr:row>
      <xdr:rowOff>801173</xdr:rowOff>
    </xdr:to>
    <xdr:pic>
      <xdr:nvPicPr>
        <xdr:cNvPr id="22" name="Рисунок 21" descr="IMG_169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572250" y="16563975"/>
          <a:ext cx="1009650" cy="782123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20</xdr:row>
      <xdr:rowOff>28575</xdr:rowOff>
    </xdr:from>
    <xdr:to>
      <xdr:col>4</xdr:col>
      <xdr:colOff>1114426</xdr:colOff>
      <xdr:row>20</xdr:row>
      <xdr:rowOff>759049</xdr:rowOff>
    </xdr:to>
    <xdr:pic>
      <xdr:nvPicPr>
        <xdr:cNvPr id="24" name="Рисунок 23" descr="IMG_1694м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6551" y="17402175"/>
          <a:ext cx="857250" cy="73047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381001</xdr:colOff>
      <xdr:row>24</xdr:row>
      <xdr:rowOff>9525</xdr:rowOff>
    </xdr:from>
    <xdr:to>
      <xdr:col>4</xdr:col>
      <xdr:colOff>1028701</xdr:colOff>
      <xdr:row>24</xdr:row>
      <xdr:rowOff>912656</xdr:rowOff>
    </xdr:to>
    <xdr:pic>
      <xdr:nvPicPr>
        <xdr:cNvPr id="25" name="Рисунок 24" descr="IMG_1718м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810376" y="20231100"/>
          <a:ext cx="647700" cy="903131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25</xdr:row>
      <xdr:rowOff>19050</xdr:rowOff>
    </xdr:from>
    <xdr:to>
      <xdr:col>4</xdr:col>
      <xdr:colOff>1247775</xdr:colOff>
      <xdr:row>25</xdr:row>
      <xdr:rowOff>1168489</xdr:rowOff>
    </xdr:to>
    <xdr:pic>
      <xdr:nvPicPr>
        <xdr:cNvPr id="26" name="Рисунок 25" descr="IMG_1719м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857875" y="23231475"/>
          <a:ext cx="971550" cy="1149439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26</xdr:row>
      <xdr:rowOff>19051</xdr:rowOff>
    </xdr:from>
    <xdr:to>
      <xdr:col>4</xdr:col>
      <xdr:colOff>1181100</xdr:colOff>
      <xdr:row>26</xdr:row>
      <xdr:rowOff>945927</xdr:rowOff>
    </xdr:to>
    <xdr:pic>
      <xdr:nvPicPr>
        <xdr:cNvPr id="27" name="Рисунок 26" descr="IMG_1730м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677025" y="22393276"/>
          <a:ext cx="933450" cy="926876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27</xdr:row>
      <xdr:rowOff>9526</xdr:rowOff>
    </xdr:from>
    <xdr:to>
      <xdr:col>4</xdr:col>
      <xdr:colOff>1190625</xdr:colOff>
      <xdr:row>27</xdr:row>
      <xdr:rowOff>834914</xdr:rowOff>
    </xdr:to>
    <xdr:pic>
      <xdr:nvPicPr>
        <xdr:cNvPr id="28" name="Рисунок 27" descr="IMG_1729м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600825" y="23364826"/>
          <a:ext cx="1019175" cy="825388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123826</xdr:colOff>
      <xdr:row>22</xdr:row>
      <xdr:rowOff>19050</xdr:rowOff>
    </xdr:from>
    <xdr:to>
      <xdr:col>4</xdr:col>
      <xdr:colOff>1247776</xdr:colOff>
      <xdr:row>22</xdr:row>
      <xdr:rowOff>652261</xdr:rowOff>
    </xdr:to>
    <xdr:pic>
      <xdr:nvPicPr>
        <xdr:cNvPr id="29" name="Рисунок 28" descr="IMG_1724м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553201" y="18859500"/>
          <a:ext cx="1123950" cy="63321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21</xdr:row>
      <xdr:rowOff>19050</xdr:rowOff>
    </xdr:from>
    <xdr:to>
      <xdr:col>4</xdr:col>
      <xdr:colOff>1219200</xdr:colOff>
      <xdr:row>21</xdr:row>
      <xdr:rowOff>653737</xdr:rowOff>
    </xdr:to>
    <xdr:pic>
      <xdr:nvPicPr>
        <xdr:cNvPr id="30" name="Рисунок 29" descr="IMG_1721м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562726" y="18173700"/>
          <a:ext cx="1085849" cy="634687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28</xdr:row>
      <xdr:rowOff>9525</xdr:rowOff>
    </xdr:from>
    <xdr:to>
      <xdr:col>4</xdr:col>
      <xdr:colOff>1066800</xdr:colOff>
      <xdr:row>28</xdr:row>
      <xdr:rowOff>845779</xdr:rowOff>
    </xdr:to>
    <xdr:pic>
      <xdr:nvPicPr>
        <xdr:cNvPr id="31" name="Рисунок 30" descr="IMG_1727м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629400" y="24231600"/>
          <a:ext cx="866775" cy="836254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23</xdr:row>
      <xdr:rowOff>9525</xdr:rowOff>
    </xdr:from>
    <xdr:to>
      <xdr:col>4</xdr:col>
      <xdr:colOff>1304925</xdr:colOff>
      <xdr:row>23</xdr:row>
      <xdr:rowOff>680300</xdr:rowOff>
    </xdr:to>
    <xdr:pic>
      <xdr:nvPicPr>
        <xdr:cNvPr id="32" name="Рисунок 31" descr="IMG_1723м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543675" y="19526250"/>
          <a:ext cx="1190625" cy="67077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200027</xdr:colOff>
      <xdr:row>29</xdr:row>
      <xdr:rowOff>9525</xdr:rowOff>
    </xdr:from>
    <xdr:to>
      <xdr:col>4</xdr:col>
      <xdr:colOff>1143001</xdr:colOff>
      <xdr:row>29</xdr:row>
      <xdr:rowOff>919296</xdr:rowOff>
    </xdr:to>
    <xdr:pic>
      <xdr:nvPicPr>
        <xdr:cNvPr id="33" name="Рисунок 32" descr="IMG_1712м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629402" y="25098375"/>
          <a:ext cx="942974" cy="909771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8</xdr:row>
      <xdr:rowOff>19050</xdr:rowOff>
    </xdr:from>
    <xdr:to>
      <xdr:col>4</xdr:col>
      <xdr:colOff>1299152</xdr:colOff>
      <xdr:row>8</xdr:row>
      <xdr:rowOff>904875</xdr:rowOff>
    </xdr:to>
    <xdr:pic>
      <xdr:nvPicPr>
        <xdr:cNvPr id="34" name="Рисунок 33" descr="IMG_1754м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610225" y="7600950"/>
          <a:ext cx="1270577" cy="88582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30</xdr:row>
      <xdr:rowOff>9525</xdr:rowOff>
    </xdr:from>
    <xdr:to>
      <xdr:col>4</xdr:col>
      <xdr:colOff>1174835</xdr:colOff>
      <xdr:row>30</xdr:row>
      <xdr:rowOff>771525</xdr:rowOff>
    </xdr:to>
    <xdr:pic>
      <xdr:nvPicPr>
        <xdr:cNvPr id="35" name="Рисунок 34" descr="IMG_1783м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781675" y="30956250"/>
          <a:ext cx="974810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31</xdr:row>
      <xdr:rowOff>9525</xdr:rowOff>
    </xdr:from>
    <xdr:to>
      <xdr:col>4</xdr:col>
      <xdr:colOff>1171575</xdr:colOff>
      <xdr:row>31</xdr:row>
      <xdr:rowOff>673592</xdr:rowOff>
    </xdr:to>
    <xdr:pic>
      <xdr:nvPicPr>
        <xdr:cNvPr id="36" name="Рисунок 35" descr="IMG_1784м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810250" y="30422850"/>
          <a:ext cx="942975" cy="664067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33</xdr:row>
      <xdr:rowOff>28576</xdr:rowOff>
    </xdr:from>
    <xdr:to>
      <xdr:col>4</xdr:col>
      <xdr:colOff>1076325</xdr:colOff>
      <xdr:row>33</xdr:row>
      <xdr:rowOff>846988</xdr:rowOff>
    </xdr:to>
    <xdr:pic>
      <xdr:nvPicPr>
        <xdr:cNvPr id="37" name="Рисунок 36" descr="IMG_1799м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867400" y="32004001"/>
          <a:ext cx="790575" cy="818412"/>
        </a:xfrm>
        <a:prstGeom prst="rect">
          <a:avLst/>
        </a:prstGeom>
      </xdr:spPr>
    </xdr:pic>
    <xdr:clientData/>
  </xdr:twoCellAnchor>
  <xdr:twoCellAnchor editAs="oneCell">
    <xdr:from>
      <xdr:col>4</xdr:col>
      <xdr:colOff>188100</xdr:colOff>
      <xdr:row>32</xdr:row>
      <xdr:rowOff>45225</xdr:rowOff>
    </xdr:from>
    <xdr:to>
      <xdr:col>4</xdr:col>
      <xdr:colOff>1152525</xdr:colOff>
      <xdr:row>32</xdr:row>
      <xdr:rowOff>833065</xdr:rowOff>
    </xdr:to>
    <xdr:pic>
      <xdr:nvPicPr>
        <xdr:cNvPr id="38" name="Рисунок 37" descr="IMG_1800м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769750" y="31163400"/>
          <a:ext cx="964425" cy="787840"/>
        </a:xfrm>
        <a:prstGeom prst="rect">
          <a:avLst/>
        </a:prstGeom>
      </xdr:spPr>
    </xdr:pic>
    <xdr:clientData/>
  </xdr:twoCellAnchor>
  <xdr:twoCellAnchor editAs="oneCell">
    <xdr:from>
      <xdr:col>4</xdr:col>
      <xdr:colOff>442875</xdr:colOff>
      <xdr:row>35</xdr:row>
      <xdr:rowOff>23774</xdr:rowOff>
    </xdr:from>
    <xdr:to>
      <xdr:col>4</xdr:col>
      <xdr:colOff>1076325</xdr:colOff>
      <xdr:row>35</xdr:row>
      <xdr:rowOff>808895</xdr:rowOff>
    </xdr:to>
    <xdr:pic>
      <xdr:nvPicPr>
        <xdr:cNvPr id="39" name="Рисунок 38" descr="IMG_1801м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024525" y="33694649"/>
          <a:ext cx="633450" cy="785121"/>
        </a:xfrm>
        <a:prstGeom prst="rect">
          <a:avLst/>
        </a:prstGeom>
      </xdr:spPr>
    </xdr:pic>
    <xdr:clientData/>
  </xdr:twoCellAnchor>
  <xdr:twoCellAnchor editAs="oneCell">
    <xdr:from>
      <xdr:col>4</xdr:col>
      <xdr:colOff>297600</xdr:colOff>
      <xdr:row>36</xdr:row>
      <xdr:rowOff>30900</xdr:rowOff>
    </xdr:from>
    <xdr:to>
      <xdr:col>4</xdr:col>
      <xdr:colOff>1182802</xdr:colOff>
      <xdr:row>36</xdr:row>
      <xdr:rowOff>666750</xdr:rowOff>
    </xdr:to>
    <xdr:pic>
      <xdr:nvPicPr>
        <xdr:cNvPr id="40" name="Рисунок 39" descr="IMG_1802м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879250" y="34549500"/>
          <a:ext cx="885202" cy="635850"/>
        </a:xfrm>
        <a:prstGeom prst="rect">
          <a:avLst/>
        </a:prstGeom>
      </xdr:spPr>
    </xdr:pic>
    <xdr:clientData/>
  </xdr:twoCellAnchor>
  <xdr:twoCellAnchor editAs="oneCell">
    <xdr:from>
      <xdr:col>4</xdr:col>
      <xdr:colOff>380925</xdr:colOff>
      <xdr:row>34</xdr:row>
      <xdr:rowOff>28500</xdr:rowOff>
    </xdr:from>
    <xdr:to>
      <xdr:col>4</xdr:col>
      <xdr:colOff>1085850</xdr:colOff>
      <xdr:row>34</xdr:row>
      <xdr:rowOff>792996</xdr:rowOff>
    </xdr:to>
    <xdr:pic>
      <xdr:nvPicPr>
        <xdr:cNvPr id="41" name="Рисунок 40" descr="IMG_1803м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962575" y="32946900"/>
          <a:ext cx="704925" cy="764496"/>
        </a:xfrm>
        <a:prstGeom prst="rect">
          <a:avLst/>
        </a:prstGeom>
      </xdr:spPr>
    </xdr:pic>
    <xdr:clientData/>
  </xdr:twoCellAnchor>
  <xdr:twoCellAnchor editAs="oneCell">
    <xdr:from>
      <xdr:col>4</xdr:col>
      <xdr:colOff>57149</xdr:colOff>
      <xdr:row>38</xdr:row>
      <xdr:rowOff>9525</xdr:rowOff>
    </xdr:from>
    <xdr:to>
      <xdr:col>4</xdr:col>
      <xdr:colOff>1219200</xdr:colOff>
      <xdr:row>38</xdr:row>
      <xdr:rowOff>451432</xdr:rowOff>
    </xdr:to>
    <xdr:pic>
      <xdr:nvPicPr>
        <xdr:cNvPr id="52" name="Рисунок 51" descr="IMG_1805м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638799" y="36147375"/>
          <a:ext cx="1162051" cy="441907"/>
        </a:xfrm>
        <a:prstGeom prst="rect">
          <a:avLst/>
        </a:prstGeom>
      </xdr:spPr>
    </xdr:pic>
    <xdr:clientData/>
  </xdr:twoCellAnchor>
  <xdr:twoCellAnchor editAs="oneCell">
    <xdr:from>
      <xdr:col>4</xdr:col>
      <xdr:colOff>178575</xdr:colOff>
      <xdr:row>37</xdr:row>
      <xdr:rowOff>45225</xdr:rowOff>
    </xdr:from>
    <xdr:to>
      <xdr:col>4</xdr:col>
      <xdr:colOff>1102853</xdr:colOff>
      <xdr:row>37</xdr:row>
      <xdr:rowOff>533400</xdr:rowOff>
    </xdr:to>
    <xdr:pic>
      <xdr:nvPicPr>
        <xdr:cNvPr id="53" name="Рисунок 52" descr="IMG_1806м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760225" y="35259150"/>
          <a:ext cx="924278" cy="488175"/>
        </a:xfrm>
        <a:prstGeom prst="rect">
          <a:avLst/>
        </a:prstGeom>
      </xdr:spPr>
    </xdr:pic>
    <xdr:clientData/>
  </xdr:twoCellAnchor>
  <xdr:twoCellAnchor editAs="oneCell">
    <xdr:from>
      <xdr:col>4</xdr:col>
      <xdr:colOff>223800</xdr:colOff>
      <xdr:row>39</xdr:row>
      <xdr:rowOff>23775</xdr:rowOff>
    </xdr:from>
    <xdr:to>
      <xdr:col>4</xdr:col>
      <xdr:colOff>1000125</xdr:colOff>
      <xdr:row>39</xdr:row>
      <xdr:rowOff>597818</xdr:rowOff>
    </xdr:to>
    <xdr:pic>
      <xdr:nvPicPr>
        <xdr:cNvPr id="54" name="Рисунок 53" descr="IMG_1807м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805450" y="37237950"/>
          <a:ext cx="776325" cy="574043"/>
        </a:xfrm>
        <a:prstGeom prst="rect">
          <a:avLst/>
        </a:prstGeom>
      </xdr:spPr>
    </xdr:pic>
    <xdr:clientData/>
  </xdr:twoCellAnchor>
  <xdr:twoCellAnchor editAs="oneCell">
    <xdr:from>
      <xdr:col>4</xdr:col>
      <xdr:colOff>221400</xdr:colOff>
      <xdr:row>41</xdr:row>
      <xdr:rowOff>21374</xdr:rowOff>
    </xdr:from>
    <xdr:to>
      <xdr:col>4</xdr:col>
      <xdr:colOff>1095376</xdr:colOff>
      <xdr:row>41</xdr:row>
      <xdr:rowOff>433743</xdr:rowOff>
    </xdr:to>
    <xdr:pic>
      <xdr:nvPicPr>
        <xdr:cNvPr id="55" name="Рисунок 54" descr="IMG_1808м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803050" y="39264374"/>
          <a:ext cx="873976" cy="41236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142801</xdr:colOff>
      <xdr:row>40</xdr:row>
      <xdr:rowOff>9450</xdr:rowOff>
    </xdr:from>
    <xdr:to>
      <xdr:col>4</xdr:col>
      <xdr:colOff>1181101</xdr:colOff>
      <xdr:row>40</xdr:row>
      <xdr:rowOff>477416</xdr:rowOff>
    </xdr:to>
    <xdr:pic>
      <xdr:nvPicPr>
        <xdr:cNvPr id="56" name="Рисунок 55" descr="IMG_1809м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724451" y="38366625"/>
          <a:ext cx="1038300" cy="467966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42</xdr:row>
      <xdr:rowOff>19050</xdr:rowOff>
    </xdr:from>
    <xdr:to>
      <xdr:col>4</xdr:col>
      <xdr:colOff>1230949</xdr:colOff>
      <xdr:row>42</xdr:row>
      <xdr:rowOff>466725</xdr:rowOff>
    </xdr:to>
    <xdr:pic>
      <xdr:nvPicPr>
        <xdr:cNvPr id="65" name="Рисунок 64" descr="IMG_1810м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753100" y="37833300"/>
          <a:ext cx="1059499" cy="447675"/>
        </a:xfrm>
        <a:prstGeom prst="rect">
          <a:avLst/>
        </a:prstGeom>
      </xdr:spPr>
    </xdr:pic>
    <xdr:clientData/>
  </xdr:twoCellAnchor>
  <xdr:twoCellAnchor editAs="oneCell">
    <xdr:from>
      <xdr:col>4</xdr:col>
      <xdr:colOff>150000</xdr:colOff>
      <xdr:row>48</xdr:row>
      <xdr:rowOff>26175</xdr:rowOff>
    </xdr:from>
    <xdr:to>
      <xdr:col>4</xdr:col>
      <xdr:colOff>1205770</xdr:colOff>
      <xdr:row>48</xdr:row>
      <xdr:rowOff>695325</xdr:rowOff>
    </xdr:to>
    <xdr:pic>
      <xdr:nvPicPr>
        <xdr:cNvPr id="66" name="Рисунок 65" descr="IMG_1811м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731650" y="41193225"/>
          <a:ext cx="1055770" cy="669150"/>
        </a:xfrm>
        <a:prstGeom prst="rect">
          <a:avLst/>
        </a:prstGeom>
      </xdr:spPr>
    </xdr:pic>
    <xdr:clientData/>
  </xdr:twoCellAnchor>
  <xdr:twoCellAnchor editAs="oneCell">
    <xdr:from>
      <xdr:col>4</xdr:col>
      <xdr:colOff>195225</xdr:colOff>
      <xdr:row>49</xdr:row>
      <xdr:rowOff>23775</xdr:rowOff>
    </xdr:from>
    <xdr:to>
      <xdr:col>4</xdr:col>
      <xdr:colOff>1162050</xdr:colOff>
      <xdr:row>49</xdr:row>
      <xdr:rowOff>425484</xdr:rowOff>
    </xdr:to>
    <xdr:pic>
      <xdr:nvPicPr>
        <xdr:cNvPr id="67" name="Рисунок 66" descr="IMG_1812м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776875" y="41895675"/>
          <a:ext cx="966825" cy="401709"/>
        </a:xfrm>
        <a:prstGeom prst="rect">
          <a:avLst/>
        </a:prstGeom>
      </xdr:spPr>
    </xdr:pic>
    <xdr:clientData/>
  </xdr:twoCellAnchor>
  <xdr:twoCellAnchor editAs="oneCell">
    <xdr:from>
      <xdr:col>4</xdr:col>
      <xdr:colOff>211875</xdr:colOff>
      <xdr:row>47</xdr:row>
      <xdr:rowOff>21375</xdr:rowOff>
    </xdr:from>
    <xdr:to>
      <xdr:col>4</xdr:col>
      <xdr:colOff>1055713</xdr:colOff>
      <xdr:row>47</xdr:row>
      <xdr:rowOff>657225</xdr:rowOff>
    </xdr:to>
    <xdr:pic>
      <xdr:nvPicPr>
        <xdr:cNvPr id="68" name="Рисунок 67" descr="IMG_1813м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793525" y="40502625"/>
          <a:ext cx="843838" cy="635850"/>
        </a:xfrm>
        <a:prstGeom prst="rect">
          <a:avLst/>
        </a:prstGeom>
      </xdr:spPr>
    </xdr:pic>
    <xdr:clientData/>
  </xdr:twoCellAnchor>
  <xdr:twoCellAnchor editAs="oneCell">
    <xdr:from>
      <xdr:col>4</xdr:col>
      <xdr:colOff>314250</xdr:colOff>
      <xdr:row>45</xdr:row>
      <xdr:rowOff>18975</xdr:rowOff>
    </xdr:from>
    <xdr:to>
      <xdr:col>4</xdr:col>
      <xdr:colOff>1085850</xdr:colOff>
      <xdr:row>45</xdr:row>
      <xdr:rowOff>524319</xdr:rowOff>
    </xdr:to>
    <xdr:pic>
      <xdr:nvPicPr>
        <xdr:cNvPr id="69" name="Рисунок 68" descr="IMG_1815м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895900" y="39328650"/>
          <a:ext cx="771600" cy="505344"/>
        </a:xfrm>
        <a:prstGeom prst="rect">
          <a:avLst/>
        </a:prstGeom>
      </xdr:spPr>
    </xdr:pic>
    <xdr:clientData/>
  </xdr:twoCellAnchor>
  <xdr:twoCellAnchor editAs="oneCell">
    <xdr:from>
      <xdr:col>4</xdr:col>
      <xdr:colOff>83249</xdr:colOff>
      <xdr:row>44</xdr:row>
      <xdr:rowOff>26099</xdr:rowOff>
    </xdr:from>
    <xdr:to>
      <xdr:col>4</xdr:col>
      <xdr:colOff>1304956</xdr:colOff>
      <xdr:row>44</xdr:row>
      <xdr:rowOff>447674</xdr:rowOff>
    </xdr:to>
    <xdr:pic>
      <xdr:nvPicPr>
        <xdr:cNvPr id="70" name="Рисунок 69" descr="IMG_1816м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664899" y="38859524"/>
          <a:ext cx="1221707" cy="421575"/>
        </a:xfrm>
        <a:prstGeom prst="rect">
          <a:avLst/>
        </a:prstGeom>
      </xdr:spPr>
    </xdr:pic>
    <xdr:clientData/>
  </xdr:twoCellAnchor>
  <xdr:twoCellAnchor editAs="oneCell">
    <xdr:from>
      <xdr:col>4</xdr:col>
      <xdr:colOff>242775</xdr:colOff>
      <xdr:row>46</xdr:row>
      <xdr:rowOff>14175</xdr:rowOff>
    </xdr:from>
    <xdr:to>
      <xdr:col>4</xdr:col>
      <xdr:colOff>1133475</xdr:colOff>
      <xdr:row>46</xdr:row>
      <xdr:rowOff>566158</xdr:rowOff>
    </xdr:to>
    <xdr:pic>
      <xdr:nvPicPr>
        <xdr:cNvPr id="71" name="Рисунок 70" descr="IMG_1817м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824425" y="39895350"/>
          <a:ext cx="890700" cy="551983"/>
        </a:xfrm>
        <a:prstGeom prst="rect">
          <a:avLst/>
        </a:prstGeom>
      </xdr:spPr>
    </xdr:pic>
    <xdr:clientData/>
  </xdr:twoCellAnchor>
  <xdr:twoCellAnchor editAs="oneCell">
    <xdr:from>
      <xdr:col>4</xdr:col>
      <xdr:colOff>230850</xdr:colOff>
      <xdr:row>43</xdr:row>
      <xdr:rowOff>21300</xdr:rowOff>
    </xdr:from>
    <xdr:to>
      <xdr:col>4</xdr:col>
      <xdr:colOff>1153748</xdr:colOff>
      <xdr:row>43</xdr:row>
      <xdr:rowOff>476250</xdr:rowOff>
    </xdr:to>
    <xdr:pic>
      <xdr:nvPicPr>
        <xdr:cNvPr id="72" name="Рисунок 71" descr="IMG_1818м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812500" y="38340375"/>
          <a:ext cx="922898" cy="45495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55</xdr:row>
      <xdr:rowOff>28575</xdr:rowOff>
    </xdr:from>
    <xdr:to>
      <xdr:col>4</xdr:col>
      <xdr:colOff>1138003</xdr:colOff>
      <xdr:row>55</xdr:row>
      <xdr:rowOff>695325</xdr:rowOff>
    </xdr:to>
    <xdr:pic>
      <xdr:nvPicPr>
        <xdr:cNvPr id="51" name="Рисунок 50" descr="IMG_1833м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943600" y="47672625"/>
          <a:ext cx="776053" cy="666750"/>
        </a:xfrm>
        <a:prstGeom prst="rect">
          <a:avLst/>
        </a:prstGeom>
      </xdr:spPr>
    </xdr:pic>
    <xdr:clientData/>
  </xdr:twoCellAnchor>
  <xdr:twoCellAnchor editAs="oneCell">
    <xdr:from>
      <xdr:col>4</xdr:col>
      <xdr:colOff>188099</xdr:colOff>
      <xdr:row>56</xdr:row>
      <xdr:rowOff>7125</xdr:rowOff>
    </xdr:from>
    <xdr:to>
      <xdr:col>4</xdr:col>
      <xdr:colOff>1209674</xdr:colOff>
      <xdr:row>56</xdr:row>
      <xdr:rowOff>625825</xdr:rowOff>
    </xdr:to>
    <xdr:pic>
      <xdr:nvPicPr>
        <xdr:cNvPr id="57" name="Рисунок 56" descr="IMG_1834м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769749" y="48689400"/>
          <a:ext cx="1021575" cy="618700"/>
        </a:xfrm>
        <a:prstGeom prst="rect">
          <a:avLst/>
        </a:prstGeom>
      </xdr:spPr>
    </xdr:pic>
    <xdr:clientData/>
  </xdr:twoCellAnchor>
  <xdr:twoCellAnchor editAs="oneCell">
    <xdr:from>
      <xdr:col>4</xdr:col>
      <xdr:colOff>138075</xdr:colOff>
      <xdr:row>54</xdr:row>
      <xdr:rowOff>23774</xdr:rowOff>
    </xdr:from>
    <xdr:to>
      <xdr:col>4</xdr:col>
      <xdr:colOff>1228725</xdr:colOff>
      <xdr:row>54</xdr:row>
      <xdr:rowOff>638225</xdr:rowOff>
    </xdr:to>
    <xdr:pic>
      <xdr:nvPicPr>
        <xdr:cNvPr id="58" name="Рисунок 57" descr="IMG_1835м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719725" y="46496249"/>
          <a:ext cx="1090650" cy="614451"/>
        </a:xfrm>
        <a:prstGeom prst="rect">
          <a:avLst/>
        </a:prstGeom>
      </xdr:spPr>
    </xdr:pic>
    <xdr:clientData/>
  </xdr:twoCellAnchor>
  <xdr:twoCellAnchor editAs="oneCell">
    <xdr:from>
      <xdr:col>4</xdr:col>
      <xdr:colOff>145200</xdr:colOff>
      <xdr:row>53</xdr:row>
      <xdr:rowOff>30900</xdr:rowOff>
    </xdr:from>
    <xdr:to>
      <xdr:col>4</xdr:col>
      <xdr:colOff>1291259</xdr:colOff>
      <xdr:row>53</xdr:row>
      <xdr:rowOff>466725</xdr:rowOff>
    </xdr:to>
    <xdr:pic>
      <xdr:nvPicPr>
        <xdr:cNvPr id="59" name="Рисунок 58" descr="IMG_1840м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726850" y="45627075"/>
          <a:ext cx="1146059" cy="435825"/>
        </a:xfrm>
        <a:prstGeom prst="rect">
          <a:avLst/>
        </a:prstGeom>
      </xdr:spPr>
    </xdr:pic>
    <xdr:clientData/>
  </xdr:twoCellAnchor>
  <xdr:twoCellAnchor editAs="oneCell">
    <xdr:from>
      <xdr:col>4</xdr:col>
      <xdr:colOff>390450</xdr:colOff>
      <xdr:row>52</xdr:row>
      <xdr:rowOff>18975</xdr:rowOff>
    </xdr:from>
    <xdr:to>
      <xdr:col>4</xdr:col>
      <xdr:colOff>962025</xdr:colOff>
      <xdr:row>52</xdr:row>
      <xdr:rowOff>860237</xdr:rowOff>
    </xdr:to>
    <xdr:pic>
      <xdr:nvPicPr>
        <xdr:cNvPr id="60" name="Рисунок 59" descr="IMG_1842м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972100" y="44519775"/>
          <a:ext cx="571575" cy="841262"/>
        </a:xfrm>
        <a:prstGeom prst="rect">
          <a:avLst/>
        </a:prstGeom>
      </xdr:spPr>
    </xdr:pic>
    <xdr:clientData/>
  </xdr:twoCellAnchor>
  <xdr:twoCellAnchor editAs="oneCell">
    <xdr:from>
      <xdr:col>4</xdr:col>
      <xdr:colOff>235650</xdr:colOff>
      <xdr:row>51</xdr:row>
      <xdr:rowOff>26100</xdr:rowOff>
    </xdr:from>
    <xdr:to>
      <xdr:col>4</xdr:col>
      <xdr:colOff>1143000</xdr:colOff>
      <xdr:row>51</xdr:row>
      <xdr:rowOff>856773</xdr:rowOff>
    </xdr:to>
    <xdr:pic>
      <xdr:nvPicPr>
        <xdr:cNvPr id="61" name="Рисунок 60" descr="IMG_1843м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817300" y="43431525"/>
          <a:ext cx="907350" cy="830673"/>
        </a:xfrm>
        <a:prstGeom prst="rect">
          <a:avLst/>
        </a:prstGeom>
      </xdr:spPr>
    </xdr:pic>
    <xdr:clientData/>
  </xdr:twoCellAnchor>
  <xdr:twoCellAnchor editAs="oneCell">
    <xdr:from>
      <xdr:col>4</xdr:col>
      <xdr:colOff>214199</xdr:colOff>
      <xdr:row>50</xdr:row>
      <xdr:rowOff>23699</xdr:rowOff>
    </xdr:from>
    <xdr:to>
      <xdr:col>4</xdr:col>
      <xdr:colOff>1190624</xdr:colOff>
      <xdr:row>50</xdr:row>
      <xdr:rowOff>759456</xdr:rowOff>
    </xdr:to>
    <xdr:pic>
      <xdr:nvPicPr>
        <xdr:cNvPr id="62" name="Рисунок 61" descr="IMG_1844м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795849" y="42362324"/>
          <a:ext cx="976425" cy="735757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58</xdr:row>
      <xdr:rowOff>19050</xdr:rowOff>
    </xdr:from>
    <xdr:to>
      <xdr:col>4</xdr:col>
      <xdr:colOff>1085850</xdr:colOff>
      <xdr:row>58</xdr:row>
      <xdr:rowOff>703241</xdr:rowOff>
    </xdr:to>
    <xdr:pic>
      <xdr:nvPicPr>
        <xdr:cNvPr id="63" name="Рисунок 62" descr="IMG_1819м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953125" y="48215550"/>
          <a:ext cx="714375" cy="684191"/>
        </a:xfrm>
        <a:prstGeom prst="rect">
          <a:avLst/>
        </a:prstGeom>
      </xdr:spPr>
    </xdr:pic>
    <xdr:clientData/>
  </xdr:twoCellAnchor>
  <xdr:twoCellAnchor editAs="oneCell">
    <xdr:from>
      <xdr:col>4</xdr:col>
      <xdr:colOff>280950</xdr:colOff>
      <xdr:row>64</xdr:row>
      <xdr:rowOff>42825</xdr:rowOff>
    </xdr:from>
    <xdr:to>
      <xdr:col>4</xdr:col>
      <xdr:colOff>1009650</xdr:colOff>
      <xdr:row>64</xdr:row>
      <xdr:rowOff>853632</xdr:rowOff>
    </xdr:to>
    <xdr:pic>
      <xdr:nvPicPr>
        <xdr:cNvPr id="73" name="Рисунок 72" descr="IMG_1821м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862600" y="52487475"/>
          <a:ext cx="728700" cy="810807"/>
        </a:xfrm>
        <a:prstGeom prst="rect">
          <a:avLst/>
        </a:prstGeom>
      </xdr:spPr>
    </xdr:pic>
    <xdr:clientData/>
  </xdr:twoCellAnchor>
  <xdr:twoCellAnchor editAs="oneCell">
    <xdr:from>
      <xdr:col>4</xdr:col>
      <xdr:colOff>288075</xdr:colOff>
      <xdr:row>62</xdr:row>
      <xdr:rowOff>30900</xdr:rowOff>
    </xdr:from>
    <xdr:to>
      <xdr:col>4</xdr:col>
      <xdr:colOff>1057275</xdr:colOff>
      <xdr:row>62</xdr:row>
      <xdr:rowOff>567173</xdr:rowOff>
    </xdr:to>
    <xdr:pic>
      <xdr:nvPicPr>
        <xdr:cNvPr id="74" name="Рисунок 73" descr="IMG_1822м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869725" y="51208725"/>
          <a:ext cx="769200" cy="536273"/>
        </a:xfrm>
        <a:prstGeom prst="rect">
          <a:avLst/>
        </a:prstGeom>
      </xdr:spPr>
    </xdr:pic>
    <xdr:clientData/>
  </xdr:twoCellAnchor>
  <xdr:twoCellAnchor editAs="oneCell">
    <xdr:from>
      <xdr:col>4</xdr:col>
      <xdr:colOff>352350</xdr:colOff>
      <xdr:row>59</xdr:row>
      <xdr:rowOff>28500</xdr:rowOff>
    </xdr:from>
    <xdr:to>
      <xdr:col>4</xdr:col>
      <xdr:colOff>1066800</xdr:colOff>
      <xdr:row>59</xdr:row>
      <xdr:rowOff>677542</xdr:rowOff>
    </xdr:to>
    <xdr:pic>
      <xdr:nvPicPr>
        <xdr:cNvPr id="75" name="Рисунок 74" descr="IMG_1823м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934000" y="48958425"/>
          <a:ext cx="714450" cy="649042"/>
        </a:xfrm>
        <a:prstGeom prst="rect">
          <a:avLst/>
        </a:prstGeom>
      </xdr:spPr>
    </xdr:pic>
    <xdr:clientData/>
  </xdr:twoCellAnchor>
  <xdr:twoCellAnchor editAs="oneCell">
    <xdr:from>
      <xdr:col>4</xdr:col>
      <xdr:colOff>435675</xdr:colOff>
      <xdr:row>61</xdr:row>
      <xdr:rowOff>7050</xdr:rowOff>
    </xdr:from>
    <xdr:to>
      <xdr:col>4</xdr:col>
      <xdr:colOff>1114425</xdr:colOff>
      <xdr:row>61</xdr:row>
      <xdr:rowOff>843538</xdr:rowOff>
    </xdr:to>
    <xdr:pic>
      <xdr:nvPicPr>
        <xdr:cNvPr id="76" name="Рисунок 75" descr="IMG_1824м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017325" y="50318100"/>
          <a:ext cx="678750" cy="836488"/>
        </a:xfrm>
        <a:prstGeom prst="rect">
          <a:avLst/>
        </a:prstGeom>
      </xdr:spPr>
    </xdr:pic>
    <xdr:clientData/>
  </xdr:twoCellAnchor>
  <xdr:twoCellAnchor editAs="oneCell">
    <xdr:from>
      <xdr:col>4</xdr:col>
      <xdr:colOff>309450</xdr:colOff>
      <xdr:row>60</xdr:row>
      <xdr:rowOff>33225</xdr:rowOff>
    </xdr:from>
    <xdr:to>
      <xdr:col>4</xdr:col>
      <xdr:colOff>1168480</xdr:colOff>
      <xdr:row>60</xdr:row>
      <xdr:rowOff>638175</xdr:rowOff>
    </xdr:to>
    <xdr:pic>
      <xdr:nvPicPr>
        <xdr:cNvPr id="77" name="Рисунок 76" descr="IMG_1825м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891100" y="49658475"/>
          <a:ext cx="859030" cy="604950"/>
        </a:xfrm>
        <a:prstGeom prst="rect">
          <a:avLst/>
        </a:prstGeom>
      </xdr:spPr>
    </xdr:pic>
    <xdr:clientData/>
  </xdr:twoCellAnchor>
  <xdr:twoCellAnchor editAs="oneCell">
    <xdr:from>
      <xdr:col>4</xdr:col>
      <xdr:colOff>411824</xdr:colOff>
      <xdr:row>57</xdr:row>
      <xdr:rowOff>11775</xdr:rowOff>
    </xdr:from>
    <xdr:to>
      <xdr:col>4</xdr:col>
      <xdr:colOff>971549</xdr:colOff>
      <xdr:row>57</xdr:row>
      <xdr:rowOff>796178</xdr:rowOff>
    </xdr:to>
    <xdr:pic>
      <xdr:nvPicPr>
        <xdr:cNvPr id="78" name="Рисунок 77" descr="IMG_1826м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993474" y="47398650"/>
          <a:ext cx="559725" cy="784403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67</xdr:row>
      <xdr:rowOff>9525</xdr:rowOff>
    </xdr:from>
    <xdr:to>
      <xdr:col>4</xdr:col>
      <xdr:colOff>1114425</xdr:colOff>
      <xdr:row>67</xdr:row>
      <xdr:rowOff>754219</xdr:rowOff>
    </xdr:to>
    <xdr:pic>
      <xdr:nvPicPr>
        <xdr:cNvPr id="87" name="Рисунок 86" descr="IMG_1827м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29300" y="55597425"/>
          <a:ext cx="866775" cy="744694"/>
        </a:xfrm>
        <a:prstGeom prst="rect">
          <a:avLst/>
        </a:prstGeom>
      </xdr:spPr>
    </xdr:pic>
    <xdr:clientData/>
  </xdr:twoCellAnchor>
  <xdr:twoCellAnchor editAs="oneCell">
    <xdr:from>
      <xdr:col>4</xdr:col>
      <xdr:colOff>121425</xdr:colOff>
      <xdr:row>65</xdr:row>
      <xdr:rowOff>16650</xdr:rowOff>
    </xdr:from>
    <xdr:to>
      <xdr:col>4</xdr:col>
      <xdr:colOff>1247775</xdr:colOff>
      <xdr:row>65</xdr:row>
      <xdr:rowOff>762262</xdr:rowOff>
    </xdr:to>
    <xdr:pic>
      <xdr:nvPicPr>
        <xdr:cNvPr id="88" name="Рисунок 87" descr="IMG_1828м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703075" y="53756700"/>
          <a:ext cx="1126350" cy="745612"/>
        </a:xfrm>
        <a:prstGeom prst="rect">
          <a:avLst/>
        </a:prstGeom>
      </xdr:spPr>
    </xdr:pic>
    <xdr:clientData/>
  </xdr:twoCellAnchor>
  <xdr:twoCellAnchor editAs="oneCell">
    <xdr:from>
      <xdr:col>4</xdr:col>
      <xdr:colOff>252375</xdr:colOff>
      <xdr:row>66</xdr:row>
      <xdr:rowOff>23775</xdr:rowOff>
    </xdr:from>
    <xdr:to>
      <xdr:col>4</xdr:col>
      <xdr:colOff>1181100</xdr:colOff>
      <xdr:row>66</xdr:row>
      <xdr:rowOff>658186</xdr:rowOff>
    </xdr:to>
    <xdr:pic>
      <xdr:nvPicPr>
        <xdr:cNvPr id="89" name="Рисунок 88" descr="IMG_1829м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834025" y="54687750"/>
          <a:ext cx="928725" cy="634411"/>
        </a:xfrm>
        <a:prstGeom prst="rect">
          <a:avLst/>
        </a:prstGeom>
      </xdr:spPr>
    </xdr:pic>
    <xdr:clientData/>
  </xdr:twoCellAnchor>
  <xdr:twoCellAnchor editAs="oneCell">
    <xdr:from>
      <xdr:col>4</xdr:col>
      <xdr:colOff>230925</xdr:colOff>
      <xdr:row>69</xdr:row>
      <xdr:rowOff>21375</xdr:rowOff>
    </xdr:from>
    <xdr:to>
      <xdr:col>4</xdr:col>
      <xdr:colOff>1152525</xdr:colOff>
      <xdr:row>69</xdr:row>
      <xdr:rowOff>644429</xdr:rowOff>
    </xdr:to>
    <xdr:pic>
      <xdr:nvPicPr>
        <xdr:cNvPr id="90" name="Рисунок 89" descr="IMG_1830м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812575" y="57399975"/>
          <a:ext cx="921600" cy="623054"/>
        </a:xfrm>
        <a:prstGeom prst="rect">
          <a:avLst/>
        </a:prstGeom>
      </xdr:spPr>
    </xdr:pic>
    <xdr:clientData/>
  </xdr:twoCellAnchor>
  <xdr:twoCellAnchor editAs="oneCell">
    <xdr:from>
      <xdr:col>4</xdr:col>
      <xdr:colOff>342825</xdr:colOff>
      <xdr:row>68</xdr:row>
      <xdr:rowOff>18975</xdr:rowOff>
    </xdr:from>
    <xdr:to>
      <xdr:col>4</xdr:col>
      <xdr:colOff>1057275</xdr:colOff>
      <xdr:row>68</xdr:row>
      <xdr:rowOff>688143</xdr:rowOff>
    </xdr:to>
    <xdr:pic>
      <xdr:nvPicPr>
        <xdr:cNvPr id="91" name="Рисунок 90" descr="IMG_1832м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924475" y="56502225"/>
          <a:ext cx="714450" cy="669168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63</xdr:row>
      <xdr:rowOff>19050</xdr:rowOff>
    </xdr:from>
    <xdr:to>
      <xdr:col>4</xdr:col>
      <xdr:colOff>987105</xdr:colOff>
      <xdr:row>63</xdr:row>
      <xdr:rowOff>1019175</xdr:rowOff>
    </xdr:to>
    <xdr:pic>
      <xdr:nvPicPr>
        <xdr:cNvPr id="92" name="Рисунок 91" descr="IMG_1820м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6057900" y="51796950"/>
          <a:ext cx="510855" cy="100012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70</xdr:row>
      <xdr:rowOff>19050</xdr:rowOff>
    </xdr:from>
    <xdr:to>
      <xdr:col>4</xdr:col>
      <xdr:colOff>1291590</xdr:colOff>
      <xdr:row>70</xdr:row>
      <xdr:rowOff>762000</xdr:rowOff>
    </xdr:to>
    <xdr:pic>
      <xdr:nvPicPr>
        <xdr:cNvPr id="93" name="Рисунок 92" descr="IMG_1860м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610225" y="58073925"/>
          <a:ext cx="1263015" cy="742950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82</xdr:row>
      <xdr:rowOff>28575</xdr:rowOff>
    </xdr:from>
    <xdr:to>
      <xdr:col>4</xdr:col>
      <xdr:colOff>1133475</xdr:colOff>
      <xdr:row>82</xdr:row>
      <xdr:rowOff>710619</xdr:rowOff>
    </xdr:to>
    <xdr:pic>
      <xdr:nvPicPr>
        <xdr:cNvPr id="106" name="Рисунок 105" descr="IMG_1902м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934075" y="67341750"/>
          <a:ext cx="781050" cy="682044"/>
        </a:xfrm>
        <a:prstGeom prst="rect">
          <a:avLst/>
        </a:prstGeom>
      </xdr:spPr>
    </xdr:pic>
    <xdr:clientData/>
  </xdr:twoCellAnchor>
  <xdr:twoCellAnchor editAs="oneCell">
    <xdr:from>
      <xdr:col>4</xdr:col>
      <xdr:colOff>169050</xdr:colOff>
      <xdr:row>81</xdr:row>
      <xdr:rowOff>16650</xdr:rowOff>
    </xdr:from>
    <xdr:to>
      <xdr:col>4</xdr:col>
      <xdr:colOff>1219200</xdr:colOff>
      <xdr:row>81</xdr:row>
      <xdr:rowOff>682238</xdr:rowOff>
    </xdr:to>
    <xdr:pic>
      <xdr:nvPicPr>
        <xdr:cNvPr id="107" name="Рисунок 106" descr="IMG_1903м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750700" y="66329700"/>
          <a:ext cx="1050150" cy="665588"/>
        </a:xfrm>
        <a:prstGeom prst="rect">
          <a:avLst/>
        </a:prstGeom>
      </xdr:spPr>
    </xdr:pic>
    <xdr:clientData/>
  </xdr:twoCellAnchor>
  <xdr:twoCellAnchor editAs="oneCell">
    <xdr:from>
      <xdr:col>4</xdr:col>
      <xdr:colOff>300000</xdr:colOff>
      <xdr:row>80</xdr:row>
      <xdr:rowOff>23774</xdr:rowOff>
    </xdr:from>
    <xdr:to>
      <xdr:col>4</xdr:col>
      <xdr:colOff>1118968</xdr:colOff>
      <xdr:row>80</xdr:row>
      <xdr:rowOff>761999</xdr:rowOff>
    </xdr:to>
    <xdr:pic>
      <xdr:nvPicPr>
        <xdr:cNvPr id="108" name="Рисунок 107" descr="IMG_1905м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81650" y="65546249"/>
          <a:ext cx="818968" cy="738225"/>
        </a:xfrm>
        <a:prstGeom prst="rect">
          <a:avLst/>
        </a:prstGeom>
      </xdr:spPr>
    </xdr:pic>
    <xdr:clientData/>
  </xdr:twoCellAnchor>
  <xdr:twoCellAnchor editAs="oneCell">
    <xdr:from>
      <xdr:col>4</xdr:col>
      <xdr:colOff>259500</xdr:colOff>
      <xdr:row>79</xdr:row>
      <xdr:rowOff>11850</xdr:rowOff>
    </xdr:from>
    <xdr:to>
      <xdr:col>4</xdr:col>
      <xdr:colOff>1152525</xdr:colOff>
      <xdr:row>79</xdr:row>
      <xdr:rowOff>810541</xdr:rowOff>
    </xdr:to>
    <xdr:pic>
      <xdr:nvPicPr>
        <xdr:cNvPr id="109" name="Рисунок 108" descr="IMG_1906м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841150" y="64819950"/>
          <a:ext cx="893025" cy="798691"/>
        </a:xfrm>
        <a:prstGeom prst="rect">
          <a:avLst/>
        </a:prstGeom>
      </xdr:spPr>
    </xdr:pic>
    <xdr:clientData/>
  </xdr:twoCellAnchor>
  <xdr:twoCellAnchor editAs="oneCell">
    <xdr:from>
      <xdr:col>4</xdr:col>
      <xdr:colOff>228525</xdr:colOff>
      <xdr:row>78</xdr:row>
      <xdr:rowOff>28500</xdr:rowOff>
    </xdr:from>
    <xdr:to>
      <xdr:col>4</xdr:col>
      <xdr:colOff>1209675</xdr:colOff>
      <xdr:row>78</xdr:row>
      <xdr:rowOff>760908</xdr:rowOff>
    </xdr:to>
    <xdr:pic>
      <xdr:nvPicPr>
        <xdr:cNvPr id="110" name="Рисунок 109" descr="IMG_1907м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810175" y="63941250"/>
          <a:ext cx="981150" cy="732408"/>
        </a:xfrm>
        <a:prstGeom prst="rect">
          <a:avLst/>
        </a:prstGeom>
      </xdr:spPr>
    </xdr:pic>
    <xdr:clientData/>
  </xdr:twoCellAnchor>
  <xdr:twoCellAnchor editAs="oneCell">
    <xdr:from>
      <xdr:col>4</xdr:col>
      <xdr:colOff>349950</xdr:colOff>
      <xdr:row>77</xdr:row>
      <xdr:rowOff>26100</xdr:rowOff>
    </xdr:from>
    <xdr:to>
      <xdr:col>4</xdr:col>
      <xdr:colOff>1085850</xdr:colOff>
      <xdr:row>77</xdr:row>
      <xdr:rowOff>787912</xdr:rowOff>
    </xdr:to>
    <xdr:pic>
      <xdr:nvPicPr>
        <xdr:cNvPr id="111" name="Рисунок 110" descr="IMG_1908м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931600" y="63338775"/>
          <a:ext cx="735900" cy="761812"/>
        </a:xfrm>
        <a:prstGeom prst="rect">
          <a:avLst/>
        </a:prstGeom>
      </xdr:spPr>
    </xdr:pic>
    <xdr:clientData/>
  </xdr:twoCellAnchor>
  <xdr:twoCellAnchor editAs="oneCell">
    <xdr:from>
      <xdr:col>4</xdr:col>
      <xdr:colOff>99900</xdr:colOff>
      <xdr:row>76</xdr:row>
      <xdr:rowOff>23700</xdr:rowOff>
    </xdr:from>
    <xdr:to>
      <xdr:col>4</xdr:col>
      <xdr:colOff>1266825</xdr:colOff>
      <xdr:row>76</xdr:row>
      <xdr:rowOff>656469</xdr:rowOff>
    </xdr:to>
    <xdr:pic>
      <xdr:nvPicPr>
        <xdr:cNvPr id="112" name="Рисунок 111" descr="IMG_1909м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681550" y="62441025"/>
          <a:ext cx="1166925" cy="632769"/>
        </a:xfrm>
        <a:prstGeom prst="rect">
          <a:avLst/>
        </a:prstGeom>
      </xdr:spPr>
    </xdr:pic>
    <xdr:clientData/>
  </xdr:twoCellAnchor>
  <xdr:twoCellAnchor editAs="oneCell">
    <xdr:from>
      <xdr:col>4</xdr:col>
      <xdr:colOff>154650</xdr:colOff>
      <xdr:row>75</xdr:row>
      <xdr:rowOff>11775</xdr:rowOff>
    </xdr:from>
    <xdr:to>
      <xdr:col>4</xdr:col>
      <xdr:colOff>1219200</xdr:colOff>
      <xdr:row>75</xdr:row>
      <xdr:rowOff>731471</xdr:rowOff>
    </xdr:to>
    <xdr:pic>
      <xdr:nvPicPr>
        <xdr:cNvPr id="113" name="Рисунок 112" descr="IMG_1910м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736300" y="62610075"/>
          <a:ext cx="1064550" cy="719696"/>
        </a:xfrm>
        <a:prstGeom prst="rect">
          <a:avLst/>
        </a:prstGeom>
      </xdr:spPr>
    </xdr:pic>
    <xdr:clientData/>
  </xdr:twoCellAnchor>
  <xdr:twoCellAnchor editAs="oneCell">
    <xdr:from>
      <xdr:col>4</xdr:col>
      <xdr:colOff>47475</xdr:colOff>
      <xdr:row>74</xdr:row>
      <xdr:rowOff>28425</xdr:rowOff>
    </xdr:from>
    <xdr:to>
      <xdr:col>4</xdr:col>
      <xdr:colOff>1305170</xdr:colOff>
      <xdr:row>74</xdr:row>
      <xdr:rowOff>504825</xdr:rowOff>
    </xdr:to>
    <xdr:pic>
      <xdr:nvPicPr>
        <xdr:cNvPr id="114" name="Рисунок 113" descr="IMG_1911м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629125" y="61731375"/>
          <a:ext cx="1257695" cy="476400"/>
        </a:xfrm>
        <a:prstGeom prst="rect">
          <a:avLst/>
        </a:prstGeom>
      </xdr:spPr>
    </xdr:pic>
    <xdr:clientData/>
  </xdr:twoCellAnchor>
  <xdr:twoCellAnchor editAs="oneCell">
    <xdr:from>
      <xdr:col>4</xdr:col>
      <xdr:colOff>397500</xdr:colOff>
      <xdr:row>73</xdr:row>
      <xdr:rowOff>16501</xdr:rowOff>
    </xdr:from>
    <xdr:to>
      <xdr:col>4</xdr:col>
      <xdr:colOff>1076325</xdr:colOff>
      <xdr:row>73</xdr:row>
      <xdr:rowOff>1020397</xdr:rowOff>
    </xdr:to>
    <xdr:pic>
      <xdr:nvPicPr>
        <xdr:cNvPr id="115" name="Рисунок 114" descr="IMG_1912м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979150" y="60662176"/>
          <a:ext cx="678825" cy="1003896"/>
        </a:xfrm>
        <a:prstGeom prst="rect">
          <a:avLst/>
        </a:prstGeom>
      </xdr:spPr>
    </xdr:pic>
    <xdr:clientData/>
  </xdr:twoCellAnchor>
  <xdr:twoCellAnchor editAs="oneCell">
    <xdr:from>
      <xdr:col>4</xdr:col>
      <xdr:colOff>14100</xdr:colOff>
      <xdr:row>72</xdr:row>
      <xdr:rowOff>23625</xdr:rowOff>
    </xdr:from>
    <xdr:to>
      <xdr:col>4</xdr:col>
      <xdr:colOff>1323975</xdr:colOff>
      <xdr:row>72</xdr:row>
      <xdr:rowOff>632440</xdr:rowOff>
    </xdr:to>
    <xdr:pic>
      <xdr:nvPicPr>
        <xdr:cNvPr id="116" name="Рисунок 115" descr="IMG_1913м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595750" y="59773950"/>
          <a:ext cx="1309875" cy="60881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71</xdr:row>
      <xdr:rowOff>30750</xdr:rowOff>
    </xdr:from>
    <xdr:to>
      <xdr:col>4</xdr:col>
      <xdr:colOff>1295400</xdr:colOff>
      <xdr:row>71</xdr:row>
      <xdr:rowOff>530028</xdr:rowOff>
    </xdr:to>
    <xdr:pic>
      <xdr:nvPicPr>
        <xdr:cNvPr id="117" name="Рисунок 116" descr="IMG_1914м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610225" y="58885725"/>
          <a:ext cx="1266825" cy="499278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</xdr:row>
      <xdr:rowOff>9525</xdr:rowOff>
    </xdr:from>
    <xdr:to>
      <xdr:col>4</xdr:col>
      <xdr:colOff>1152525</xdr:colOff>
      <xdr:row>1</xdr:row>
      <xdr:rowOff>765488</xdr:rowOff>
    </xdr:to>
    <xdr:pic>
      <xdr:nvPicPr>
        <xdr:cNvPr id="118" name="Рисунок 117" descr="IMG_8461м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6486525" y="200025"/>
          <a:ext cx="1095375" cy="755963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4</xdr:row>
      <xdr:rowOff>19050</xdr:rowOff>
    </xdr:from>
    <xdr:to>
      <xdr:col>4</xdr:col>
      <xdr:colOff>971550</xdr:colOff>
      <xdr:row>4</xdr:row>
      <xdr:rowOff>895550</xdr:rowOff>
    </xdr:to>
    <xdr:pic>
      <xdr:nvPicPr>
        <xdr:cNvPr id="119" name="Рисунок 118" descr="IMG_8464м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6705601" y="2562225"/>
          <a:ext cx="695324" cy="876500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5</xdr:row>
      <xdr:rowOff>9525</xdr:rowOff>
    </xdr:from>
    <xdr:to>
      <xdr:col>4</xdr:col>
      <xdr:colOff>1047750</xdr:colOff>
      <xdr:row>5</xdr:row>
      <xdr:rowOff>710417</xdr:rowOff>
    </xdr:to>
    <xdr:pic>
      <xdr:nvPicPr>
        <xdr:cNvPr id="120" name="Рисунок 119" descr="IMG_8465м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6705600" y="3476625"/>
          <a:ext cx="771525" cy="700892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83</xdr:row>
      <xdr:rowOff>28979</xdr:rowOff>
    </xdr:from>
    <xdr:to>
      <xdr:col>4</xdr:col>
      <xdr:colOff>1009649</xdr:colOff>
      <xdr:row>83</xdr:row>
      <xdr:rowOff>1009650</xdr:rowOff>
    </xdr:to>
    <xdr:pic>
      <xdr:nvPicPr>
        <xdr:cNvPr id="94" name="Рисунок 93" descr="IMG_2474m.jpg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981700" y="64208429"/>
          <a:ext cx="647699" cy="980671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84</xdr:row>
      <xdr:rowOff>28575</xdr:rowOff>
    </xdr:from>
    <xdr:to>
      <xdr:col>4</xdr:col>
      <xdr:colOff>1133475</xdr:colOff>
      <xdr:row>84</xdr:row>
      <xdr:rowOff>955451</xdr:rowOff>
    </xdr:to>
    <xdr:pic>
      <xdr:nvPicPr>
        <xdr:cNvPr id="85" name="Рисунок 84" descr="IMG_1680m.jpg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819775" y="65236725"/>
          <a:ext cx="933450" cy="92687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86</xdr:row>
      <xdr:rowOff>19847</xdr:rowOff>
    </xdr:from>
    <xdr:to>
      <xdr:col>4</xdr:col>
      <xdr:colOff>1228725</xdr:colOff>
      <xdr:row>86</xdr:row>
      <xdr:rowOff>718907</xdr:rowOff>
    </xdr:to>
    <xdr:pic>
      <xdr:nvPicPr>
        <xdr:cNvPr id="86" name="Рисунок 85" descr="IMG_2301m.jpg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715000" y="66990122"/>
          <a:ext cx="1133475" cy="699060"/>
        </a:xfrm>
        <a:prstGeom prst="rect">
          <a:avLst/>
        </a:prstGeom>
      </xdr:spPr>
    </xdr:pic>
    <xdr:clientData/>
  </xdr:twoCellAnchor>
  <xdr:twoCellAnchor editAs="oneCell">
    <xdr:from>
      <xdr:col>4</xdr:col>
      <xdr:colOff>311925</xdr:colOff>
      <xdr:row>85</xdr:row>
      <xdr:rowOff>26175</xdr:rowOff>
    </xdr:from>
    <xdr:to>
      <xdr:col>4</xdr:col>
      <xdr:colOff>1134289</xdr:colOff>
      <xdr:row>85</xdr:row>
      <xdr:rowOff>790575</xdr:rowOff>
    </xdr:to>
    <xdr:pic>
      <xdr:nvPicPr>
        <xdr:cNvPr id="95" name="Рисунок 94" descr="IMG_2306m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931675" y="66234450"/>
          <a:ext cx="822364" cy="764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</xdr:colOff>
      <xdr:row>3</xdr:row>
      <xdr:rowOff>38101</xdr:rowOff>
    </xdr:from>
    <xdr:to>
      <xdr:col>4</xdr:col>
      <xdr:colOff>1247775</xdr:colOff>
      <xdr:row>3</xdr:row>
      <xdr:rowOff>1106645</xdr:rowOff>
    </xdr:to>
    <xdr:pic>
      <xdr:nvPicPr>
        <xdr:cNvPr id="4" name="Рисунок 3" descr="IMG_8454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00650" y="2743201"/>
          <a:ext cx="1123950" cy="106854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4</xdr:row>
      <xdr:rowOff>9525</xdr:rowOff>
    </xdr:from>
    <xdr:to>
      <xdr:col>4</xdr:col>
      <xdr:colOff>1331681</xdr:colOff>
      <xdr:row>4</xdr:row>
      <xdr:rowOff>838200</xdr:rowOff>
    </xdr:to>
    <xdr:pic>
      <xdr:nvPicPr>
        <xdr:cNvPr id="5" name="Рисунок 4" descr="IMG_0794м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71875" y="4019550"/>
          <a:ext cx="1322156" cy="82867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6</xdr:row>
      <xdr:rowOff>9525</xdr:rowOff>
    </xdr:from>
    <xdr:to>
      <xdr:col>4</xdr:col>
      <xdr:colOff>1085850</xdr:colOff>
      <xdr:row>6</xdr:row>
      <xdr:rowOff>854969</xdr:rowOff>
    </xdr:to>
    <xdr:pic>
      <xdr:nvPicPr>
        <xdr:cNvPr id="7" name="Рисунок 6" descr="IMG_1731м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86375" y="5876925"/>
          <a:ext cx="876300" cy="845444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7</xdr:row>
      <xdr:rowOff>9525</xdr:rowOff>
    </xdr:from>
    <xdr:to>
      <xdr:col>4</xdr:col>
      <xdr:colOff>1152525</xdr:colOff>
      <xdr:row>7</xdr:row>
      <xdr:rowOff>988990</xdr:rowOff>
    </xdr:to>
    <xdr:pic>
      <xdr:nvPicPr>
        <xdr:cNvPr id="9" name="Рисунок 8" descr="IMG_1782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95900" y="7058025"/>
          <a:ext cx="933450" cy="979465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8</xdr:row>
      <xdr:rowOff>9525</xdr:rowOff>
    </xdr:from>
    <xdr:to>
      <xdr:col>4</xdr:col>
      <xdr:colOff>1118531</xdr:colOff>
      <xdr:row>8</xdr:row>
      <xdr:rowOff>1000125</xdr:rowOff>
    </xdr:to>
    <xdr:pic>
      <xdr:nvPicPr>
        <xdr:cNvPr id="10" name="Рисунок 9" descr="IMG_1786м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53050" y="8086725"/>
          <a:ext cx="842306" cy="9906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9</xdr:row>
      <xdr:rowOff>19050</xdr:rowOff>
    </xdr:from>
    <xdr:to>
      <xdr:col>4</xdr:col>
      <xdr:colOff>1190625</xdr:colOff>
      <xdr:row>9</xdr:row>
      <xdr:rowOff>906485</xdr:rowOff>
    </xdr:to>
    <xdr:pic>
      <xdr:nvPicPr>
        <xdr:cNvPr id="11" name="Рисунок 10" descr="IMG_1788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67325" y="9134475"/>
          <a:ext cx="1000125" cy="887435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10</xdr:row>
      <xdr:rowOff>38100</xdr:rowOff>
    </xdr:from>
    <xdr:to>
      <xdr:col>4</xdr:col>
      <xdr:colOff>1285875</xdr:colOff>
      <xdr:row>10</xdr:row>
      <xdr:rowOff>914668</xdr:rowOff>
    </xdr:to>
    <xdr:pic>
      <xdr:nvPicPr>
        <xdr:cNvPr id="12" name="Рисунок 11" descr="IMG_1791м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34000" y="10115550"/>
          <a:ext cx="1028700" cy="876568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11</xdr:row>
      <xdr:rowOff>19050</xdr:rowOff>
    </xdr:from>
    <xdr:to>
      <xdr:col>4</xdr:col>
      <xdr:colOff>1209675</xdr:colOff>
      <xdr:row>11</xdr:row>
      <xdr:rowOff>926876</xdr:rowOff>
    </xdr:to>
    <xdr:pic>
      <xdr:nvPicPr>
        <xdr:cNvPr id="13" name="Рисунок 12" descr="IMG_1792м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24475" y="11058525"/>
          <a:ext cx="962025" cy="907826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5</xdr:row>
      <xdr:rowOff>19051</xdr:rowOff>
    </xdr:from>
    <xdr:to>
      <xdr:col>4</xdr:col>
      <xdr:colOff>1127488</xdr:colOff>
      <xdr:row>5</xdr:row>
      <xdr:rowOff>933451</xdr:rowOff>
    </xdr:to>
    <xdr:pic>
      <xdr:nvPicPr>
        <xdr:cNvPr id="14" name="Рисунок 13" descr="IMG_1797м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276850" y="4905376"/>
          <a:ext cx="927463" cy="9144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</xdr:row>
      <xdr:rowOff>9525</xdr:rowOff>
    </xdr:from>
    <xdr:to>
      <xdr:col>4</xdr:col>
      <xdr:colOff>1257300</xdr:colOff>
      <xdr:row>1</xdr:row>
      <xdr:rowOff>1049092</xdr:rowOff>
    </xdr:to>
    <xdr:pic>
      <xdr:nvPicPr>
        <xdr:cNvPr id="16" name="Рисунок 15" descr="IMG_8451м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33975" y="200025"/>
          <a:ext cx="1200150" cy="1039567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</xdr:row>
      <xdr:rowOff>9525</xdr:rowOff>
    </xdr:from>
    <xdr:to>
      <xdr:col>4</xdr:col>
      <xdr:colOff>1190625</xdr:colOff>
      <xdr:row>2</xdr:row>
      <xdr:rowOff>1106644</xdr:rowOff>
    </xdr:to>
    <xdr:pic>
      <xdr:nvPicPr>
        <xdr:cNvPr id="17" name="Рисунок 16" descr="IMG_8453м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62550" y="1285875"/>
          <a:ext cx="1104900" cy="1097119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12</xdr:row>
      <xdr:rowOff>38353</xdr:rowOff>
    </xdr:from>
    <xdr:to>
      <xdr:col>4</xdr:col>
      <xdr:colOff>1133475</xdr:colOff>
      <xdr:row>12</xdr:row>
      <xdr:rowOff>979052</xdr:rowOff>
    </xdr:to>
    <xdr:pic>
      <xdr:nvPicPr>
        <xdr:cNvPr id="15" name="Рисунок 14" descr="IMG_2456m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67375" y="11306428"/>
          <a:ext cx="685800" cy="940699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14</xdr:row>
      <xdr:rowOff>16098</xdr:rowOff>
    </xdr:from>
    <xdr:to>
      <xdr:col>4</xdr:col>
      <xdr:colOff>1181100</xdr:colOff>
      <xdr:row>14</xdr:row>
      <xdr:rowOff>942975</xdr:rowOff>
    </xdr:to>
    <xdr:pic>
      <xdr:nvPicPr>
        <xdr:cNvPr id="18" name="Рисунок 17" descr="IMG_2496m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67350" y="13208223"/>
          <a:ext cx="933450" cy="926877"/>
        </a:xfrm>
        <a:prstGeom prst="rect">
          <a:avLst/>
        </a:prstGeom>
      </xdr:spPr>
    </xdr:pic>
    <xdr:clientData/>
  </xdr:twoCellAnchor>
  <xdr:twoCellAnchor editAs="oneCell">
    <xdr:from>
      <xdr:col>4</xdr:col>
      <xdr:colOff>283351</xdr:colOff>
      <xdr:row>13</xdr:row>
      <xdr:rowOff>45226</xdr:rowOff>
    </xdr:from>
    <xdr:to>
      <xdr:col>4</xdr:col>
      <xdr:colOff>1123951</xdr:colOff>
      <xdr:row>13</xdr:row>
      <xdr:rowOff>885826</xdr:rowOff>
    </xdr:to>
    <xdr:pic>
      <xdr:nvPicPr>
        <xdr:cNvPr id="19" name="Рисунок 18" descr="IMG_2497m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503051" y="12332476"/>
          <a:ext cx="840600" cy="840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1</xdr:row>
      <xdr:rowOff>9525</xdr:rowOff>
    </xdr:from>
    <xdr:to>
      <xdr:col>4</xdr:col>
      <xdr:colOff>1047750</xdr:colOff>
      <xdr:row>1</xdr:row>
      <xdr:rowOff>1154135</xdr:rowOff>
    </xdr:to>
    <xdr:pic>
      <xdr:nvPicPr>
        <xdr:cNvPr id="2" name="Рисунок 1" descr="IMG_7263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52900" y="200025"/>
          <a:ext cx="1028700" cy="114461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</xdr:row>
      <xdr:rowOff>19050</xdr:rowOff>
    </xdr:from>
    <xdr:to>
      <xdr:col>4</xdr:col>
      <xdr:colOff>1285875</xdr:colOff>
      <xdr:row>2</xdr:row>
      <xdr:rowOff>1285875</xdr:rowOff>
    </xdr:to>
    <xdr:pic>
      <xdr:nvPicPr>
        <xdr:cNvPr id="3" name="Рисунок 2" descr="IMG_7375а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52900" y="1409700"/>
          <a:ext cx="1266825" cy="126682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3</xdr:row>
      <xdr:rowOff>28575</xdr:rowOff>
    </xdr:from>
    <xdr:to>
      <xdr:col>4</xdr:col>
      <xdr:colOff>1265100</xdr:colOff>
      <xdr:row>3</xdr:row>
      <xdr:rowOff>1143000</xdr:rowOff>
    </xdr:to>
    <xdr:pic>
      <xdr:nvPicPr>
        <xdr:cNvPr id="4" name="Рисунок 3" descr="IMG_7500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52900" y="2752725"/>
          <a:ext cx="1246050" cy="1114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0"/>
  <sheetViews>
    <sheetView workbookViewId="0">
      <selection activeCell="J4" sqref="J4"/>
    </sheetView>
  </sheetViews>
  <sheetFormatPr defaultRowHeight="15"/>
  <cols>
    <col min="1" max="1" width="17.85546875" style="7" customWidth="1"/>
    <col min="2" max="2" width="23" style="6" customWidth="1"/>
    <col min="3" max="3" width="17" customWidth="1"/>
    <col min="4" max="4" width="14.140625" customWidth="1"/>
    <col min="5" max="5" width="20.28515625" customWidth="1"/>
    <col min="6" max="6" width="13.28515625" customWidth="1"/>
    <col min="7" max="7" width="16.85546875" customWidth="1"/>
    <col min="8" max="8" width="20.5703125" customWidth="1"/>
  </cols>
  <sheetData>
    <row r="1" spans="1:8">
      <c r="A1" s="25" t="s">
        <v>0</v>
      </c>
      <c r="B1" s="10" t="s">
        <v>1</v>
      </c>
      <c r="C1" s="10" t="s">
        <v>56</v>
      </c>
      <c r="D1" s="10" t="s">
        <v>75</v>
      </c>
      <c r="E1" s="15" t="s">
        <v>3</v>
      </c>
      <c r="F1" s="10" t="s">
        <v>320</v>
      </c>
      <c r="G1" s="10" t="s">
        <v>321</v>
      </c>
      <c r="H1" s="10" t="s">
        <v>322</v>
      </c>
    </row>
    <row r="2" spans="1:8" ht="64.5" customHeight="1">
      <c r="A2" s="8">
        <v>118101</v>
      </c>
      <c r="B2" s="2" t="s">
        <v>306</v>
      </c>
      <c r="C2" s="3" t="s">
        <v>305</v>
      </c>
      <c r="D2" t="s">
        <v>315</v>
      </c>
      <c r="E2" s="3"/>
      <c r="F2" s="3">
        <v>20</v>
      </c>
      <c r="G2" s="3">
        <f>F2*0.7</f>
        <v>14</v>
      </c>
      <c r="H2" s="3">
        <v>10</v>
      </c>
    </row>
    <row r="3" spans="1:8" ht="71.25" customHeight="1">
      <c r="A3" s="8">
        <v>118102</v>
      </c>
      <c r="B3" s="2" t="s">
        <v>307</v>
      </c>
      <c r="C3" s="3" t="s">
        <v>305</v>
      </c>
      <c r="D3" s="3" t="s">
        <v>109</v>
      </c>
      <c r="E3" s="3"/>
      <c r="F3" s="3">
        <v>20</v>
      </c>
      <c r="G3" s="3">
        <f t="shared" ref="G3:G8" si="0">F3*0.7</f>
        <v>14</v>
      </c>
      <c r="H3" s="3">
        <v>10</v>
      </c>
    </row>
    <row r="4" spans="1:8" ht="75.75" customHeight="1">
      <c r="A4" s="8">
        <v>118103</v>
      </c>
      <c r="B4" s="2" t="s">
        <v>308</v>
      </c>
      <c r="C4" s="3" t="s">
        <v>305</v>
      </c>
      <c r="D4" s="3" t="s">
        <v>109</v>
      </c>
      <c r="E4" s="3"/>
      <c r="F4" s="3">
        <v>20</v>
      </c>
      <c r="G4" s="3">
        <f t="shared" si="0"/>
        <v>14</v>
      </c>
      <c r="H4" s="3">
        <v>10</v>
      </c>
    </row>
    <row r="5" spans="1:8" ht="73.5" customHeight="1">
      <c r="A5" s="8">
        <v>118104</v>
      </c>
      <c r="B5" s="2" t="s">
        <v>309</v>
      </c>
      <c r="C5" s="3" t="s">
        <v>305</v>
      </c>
      <c r="D5" s="3" t="s">
        <v>314</v>
      </c>
      <c r="E5" s="3"/>
      <c r="F5" s="3">
        <v>20</v>
      </c>
      <c r="G5" s="3">
        <f t="shared" si="0"/>
        <v>14</v>
      </c>
      <c r="H5" s="3">
        <v>10</v>
      </c>
    </row>
    <row r="6" spans="1:8" ht="75" customHeight="1">
      <c r="A6" s="8">
        <v>118105</v>
      </c>
      <c r="B6" s="2" t="s">
        <v>310</v>
      </c>
      <c r="C6" s="3" t="s">
        <v>305</v>
      </c>
      <c r="D6" s="3" t="s">
        <v>313</v>
      </c>
      <c r="E6" s="3"/>
      <c r="F6" s="3">
        <v>20</v>
      </c>
      <c r="G6" s="3">
        <f t="shared" si="0"/>
        <v>14</v>
      </c>
      <c r="H6" s="3">
        <v>10</v>
      </c>
    </row>
    <row r="7" spans="1:8" ht="57.75" customHeight="1">
      <c r="A7" s="8">
        <v>118106</v>
      </c>
      <c r="B7" s="2" t="s">
        <v>311</v>
      </c>
      <c r="C7" s="3" t="s">
        <v>305</v>
      </c>
      <c r="D7" s="3" t="s">
        <v>108</v>
      </c>
      <c r="E7" s="3"/>
      <c r="F7" s="3">
        <v>20</v>
      </c>
      <c r="G7" s="3">
        <f t="shared" si="0"/>
        <v>14</v>
      </c>
      <c r="H7" s="3">
        <v>10</v>
      </c>
    </row>
    <row r="8" spans="1:8" ht="80.25" customHeight="1">
      <c r="A8" s="8">
        <v>118107</v>
      </c>
      <c r="B8" s="2" t="s">
        <v>312</v>
      </c>
      <c r="C8" s="3" t="s">
        <v>305</v>
      </c>
      <c r="D8" s="3" t="s">
        <v>316</v>
      </c>
      <c r="E8" s="3"/>
      <c r="F8" s="3">
        <v>20</v>
      </c>
      <c r="G8" s="3">
        <f t="shared" si="0"/>
        <v>14</v>
      </c>
      <c r="H8" s="3">
        <v>10</v>
      </c>
    </row>
    <row r="9" spans="1:8" ht="95.25" customHeight="1">
      <c r="A9" s="8"/>
      <c r="B9" s="2"/>
      <c r="C9" s="3"/>
      <c r="D9" s="3"/>
      <c r="E9" s="3"/>
      <c r="F9" s="3"/>
      <c r="G9" s="3"/>
      <c r="H9" s="3"/>
    </row>
    <row r="10" spans="1:8" ht="95.25" customHeight="1">
      <c r="A10" s="8"/>
      <c r="B10" s="2"/>
      <c r="C10" s="3"/>
      <c r="D10" s="3"/>
      <c r="E10" s="3"/>
      <c r="F10" s="3"/>
      <c r="G10" s="3"/>
      <c r="H10" s="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15"/>
  <sheetViews>
    <sheetView workbookViewId="0">
      <selection activeCell="F1" sqref="F1:H1"/>
    </sheetView>
  </sheetViews>
  <sheetFormatPr defaultRowHeight="15"/>
  <cols>
    <col min="1" max="1" width="15.42578125" customWidth="1"/>
    <col min="2" max="2" width="33.85546875" customWidth="1"/>
    <col min="3" max="3" width="26.28515625" customWidth="1"/>
    <col min="4" max="4" width="12" customWidth="1"/>
    <col min="5" max="5" width="18.42578125" customWidth="1"/>
    <col min="6" max="6" width="13.85546875" bestFit="1" customWidth="1"/>
    <col min="7" max="7" width="17.85546875" bestFit="1" customWidth="1"/>
    <col min="8" max="8" width="18.140625" bestFit="1" customWidth="1"/>
  </cols>
  <sheetData>
    <row r="1" spans="1:8">
      <c r="A1" s="14" t="s">
        <v>0</v>
      </c>
      <c r="B1" s="14" t="s">
        <v>1</v>
      </c>
      <c r="C1" s="14" t="s">
        <v>56</v>
      </c>
      <c r="D1" s="14" t="s">
        <v>2</v>
      </c>
      <c r="E1" s="14" t="s">
        <v>3</v>
      </c>
      <c r="F1" s="14" t="s">
        <v>127</v>
      </c>
      <c r="G1" s="22" t="s">
        <v>128</v>
      </c>
      <c r="H1" s="22" t="s">
        <v>129</v>
      </c>
    </row>
    <row r="2" spans="1:8" ht="70.5" customHeight="1">
      <c r="A2" s="17">
        <v>108101</v>
      </c>
      <c r="B2" s="17" t="s">
        <v>24</v>
      </c>
      <c r="C2" s="9" t="s">
        <v>77</v>
      </c>
      <c r="D2" s="17" t="s">
        <v>247</v>
      </c>
      <c r="E2" s="17"/>
      <c r="F2" s="17">
        <v>177</v>
      </c>
      <c r="G2" s="17">
        <v>133</v>
      </c>
      <c r="H2" s="17">
        <v>89</v>
      </c>
    </row>
    <row r="3" spans="1:8" ht="141.75" customHeight="1">
      <c r="A3" s="17">
        <v>108102</v>
      </c>
      <c r="B3" s="17" t="s">
        <v>19</v>
      </c>
      <c r="C3" s="9" t="s">
        <v>77</v>
      </c>
      <c r="D3" s="17" t="s">
        <v>248</v>
      </c>
      <c r="E3" s="17"/>
      <c r="F3" s="17">
        <v>500</v>
      </c>
      <c r="G3" s="17">
        <v>400</v>
      </c>
      <c r="H3" s="17">
        <v>300</v>
      </c>
    </row>
    <row r="4" spans="1:8" ht="90" customHeight="1">
      <c r="A4" s="17">
        <v>108103</v>
      </c>
      <c r="B4" s="17" t="s">
        <v>27</v>
      </c>
      <c r="C4" s="9" t="s">
        <v>77</v>
      </c>
      <c r="D4" s="17" t="s">
        <v>249</v>
      </c>
      <c r="E4" s="17"/>
      <c r="F4" s="17">
        <v>300</v>
      </c>
      <c r="G4" s="17">
        <v>225</v>
      </c>
      <c r="H4" s="17">
        <v>150</v>
      </c>
    </row>
    <row r="5" spans="1:8" ht="117" customHeight="1">
      <c r="A5" s="17">
        <v>108104</v>
      </c>
      <c r="B5" s="17" t="s">
        <v>25</v>
      </c>
      <c r="C5" s="9" t="s">
        <v>77</v>
      </c>
      <c r="D5" s="17" t="s">
        <v>250</v>
      </c>
      <c r="E5" s="17"/>
      <c r="F5" s="17">
        <v>257</v>
      </c>
      <c r="G5" s="17">
        <v>193</v>
      </c>
      <c r="H5" s="17">
        <v>129</v>
      </c>
    </row>
    <row r="6" spans="1:8" ht="81.75" customHeight="1">
      <c r="A6" s="17">
        <v>108105</v>
      </c>
      <c r="B6" s="17" t="s">
        <v>20</v>
      </c>
      <c r="C6" s="9" t="s">
        <v>77</v>
      </c>
      <c r="D6" s="17" t="s">
        <v>251</v>
      </c>
      <c r="E6" s="17"/>
      <c r="F6" s="17">
        <v>105</v>
      </c>
      <c r="G6" s="17">
        <v>79</v>
      </c>
      <c r="H6" s="17">
        <v>53</v>
      </c>
    </row>
    <row r="7" spans="1:8" ht="77.25" customHeight="1">
      <c r="A7" s="17">
        <v>108106</v>
      </c>
      <c r="B7" s="17" t="s">
        <v>21</v>
      </c>
      <c r="C7" s="9" t="s">
        <v>77</v>
      </c>
      <c r="D7" s="17" t="s">
        <v>252</v>
      </c>
      <c r="E7" s="17"/>
      <c r="F7" s="17">
        <v>36</v>
      </c>
      <c r="G7" s="17">
        <v>27</v>
      </c>
      <c r="H7" s="17">
        <v>18</v>
      </c>
    </row>
    <row r="8" spans="1:8" ht="65.25" customHeight="1">
      <c r="A8" s="17">
        <v>108107</v>
      </c>
      <c r="B8" s="17" t="s">
        <v>22</v>
      </c>
      <c r="C8" s="9" t="s">
        <v>77</v>
      </c>
      <c r="D8" s="17" t="s">
        <v>253</v>
      </c>
      <c r="E8" s="17"/>
      <c r="F8" s="17">
        <v>117</v>
      </c>
      <c r="G8" s="17">
        <v>88</v>
      </c>
      <c r="H8" s="17">
        <v>59</v>
      </c>
    </row>
    <row r="9" spans="1:8" ht="103.5" customHeight="1">
      <c r="A9" s="17">
        <v>108108</v>
      </c>
      <c r="B9" s="17" t="s">
        <v>23</v>
      </c>
      <c r="C9" s="9" t="s">
        <v>77</v>
      </c>
      <c r="D9" s="17" t="s">
        <v>254</v>
      </c>
      <c r="E9" s="17"/>
      <c r="F9" s="17">
        <v>150</v>
      </c>
      <c r="G9" s="17">
        <v>113</v>
      </c>
      <c r="H9" s="17">
        <v>76</v>
      </c>
    </row>
    <row r="10" spans="1:8" ht="69" customHeight="1">
      <c r="A10" s="17">
        <v>108109</v>
      </c>
      <c r="B10" s="17" t="s">
        <v>26</v>
      </c>
      <c r="C10" s="9" t="s">
        <v>77</v>
      </c>
      <c r="D10" s="17" t="s">
        <v>255</v>
      </c>
      <c r="E10" s="17"/>
      <c r="F10" s="17">
        <v>60</v>
      </c>
      <c r="G10" s="17">
        <v>50</v>
      </c>
      <c r="H10" s="17">
        <v>40</v>
      </c>
    </row>
    <row r="11" spans="1:8" ht="97.5" customHeight="1">
      <c r="A11" s="17">
        <v>108110</v>
      </c>
      <c r="B11" s="17"/>
      <c r="C11" s="9" t="s">
        <v>77</v>
      </c>
      <c r="D11" s="17" t="s">
        <v>256</v>
      </c>
      <c r="E11" s="17"/>
      <c r="F11" s="17">
        <v>60</v>
      </c>
      <c r="G11" s="17">
        <v>50</v>
      </c>
      <c r="H11" s="17">
        <v>40</v>
      </c>
    </row>
    <row r="12" spans="1:8" ht="66" customHeight="1">
      <c r="A12" s="17">
        <v>108111</v>
      </c>
      <c r="B12" s="17"/>
      <c r="C12" s="9" t="s">
        <v>77</v>
      </c>
      <c r="D12" s="17" t="s">
        <v>115</v>
      </c>
      <c r="E12" s="17"/>
      <c r="F12" s="17">
        <v>56</v>
      </c>
      <c r="G12" s="17">
        <v>42</v>
      </c>
      <c r="H12" s="17">
        <v>28</v>
      </c>
    </row>
    <row r="13" spans="1:8" ht="69" customHeight="1">
      <c r="A13" s="17">
        <v>108112</v>
      </c>
      <c r="B13" s="17"/>
      <c r="C13" s="9" t="s">
        <v>77</v>
      </c>
      <c r="D13" s="17" t="s">
        <v>257</v>
      </c>
      <c r="E13" s="17"/>
      <c r="F13" s="17">
        <v>135</v>
      </c>
      <c r="G13" s="17">
        <v>101</v>
      </c>
      <c r="H13" s="17">
        <v>68</v>
      </c>
    </row>
    <row r="14" spans="1:8" ht="63" customHeight="1">
      <c r="A14" s="17">
        <v>108113</v>
      </c>
      <c r="B14" s="17"/>
      <c r="C14" s="9" t="s">
        <v>77</v>
      </c>
      <c r="D14" s="17" t="s">
        <v>258</v>
      </c>
      <c r="E14" s="17"/>
      <c r="F14" s="17">
        <v>60</v>
      </c>
      <c r="G14" s="17">
        <v>50</v>
      </c>
      <c r="H14" s="17">
        <v>40</v>
      </c>
    </row>
    <row r="15" spans="1:8" ht="57.75" customHeight="1">
      <c r="A15" s="17">
        <v>108114</v>
      </c>
      <c r="B15" s="17"/>
      <c r="C15" s="9" t="s">
        <v>77</v>
      </c>
      <c r="D15" s="17" t="s">
        <v>259</v>
      </c>
      <c r="E15" s="17"/>
      <c r="F15" s="17">
        <v>42</v>
      </c>
      <c r="G15" s="17">
        <v>32</v>
      </c>
      <c r="H15" s="17">
        <v>21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H1"/>
    </sheetView>
  </sheetViews>
  <sheetFormatPr defaultRowHeight="15"/>
  <cols>
    <col min="1" max="1" width="20.140625" customWidth="1"/>
    <col min="2" max="2" width="20.28515625" customWidth="1"/>
    <col min="3" max="3" width="51.42578125" bestFit="1" customWidth="1"/>
    <col min="5" max="5" width="16" customWidth="1"/>
    <col min="6" max="6" width="13.85546875" bestFit="1" customWidth="1"/>
    <col min="7" max="7" width="17.85546875" bestFit="1" customWidth="1"/>
    <col min="8" max="8" width="18.140625" bestFit="1" customWidth="1"/>
  </cols>
  <sheetData>
    <row r="1" spans="1:8">
      <c r="A1" s="14" t="s">
        <v>0</v>
      </c>
      <c r="B1" s="14" t="s">
        <v>1</v>
      </c>
      <c r="C1" s="14" t="s">
        <v>56</v>
      </c>
      <c r="D1" s="14" t="s">
        <v>2</v>
      </c>
      <c r="E1" s="14" t="s">
        <v>3</v>
      </c>
      <c r="F1" s="14" t="s">
        <v>127</v>
      </c>
      <c r="G1" s="22" t="s">
        <v>128</v>
      </c>
      <c r="H1" s="22" t="s">
        <v>129</v>
      </c>
    </row>
    <row r="2" spans="1:8" ht="90" customHeight="1">
      <c r="A2" s="17">
        <v>109101</v>
      </c>
      <c r="B2" s="17"/>
      <c r="C2" s="17" t="s">
        <v>101</v>
      </c>
      <c r="D2" s="17"/>
      <c r="E2" s="17"/>
      <c r="F2" s="17" t="s">
        <v>157</v>
      </c>
      <c r="G2" s="17" t="s">
        <v>156</v>
      </c>
      <c r="H2" s="17" t="s">
        <v>158</v>
      </c>
    </row>
    <row r="3" spans="1:8" ht="93" customHeight="1">
      <c r="A3" s="17">
        <v>109102</v>
      </c>
      <c r="B3" s="17"/>
      <c r="C3" s="17" t="s">
        <v>99</v>
      </c>
      <c r="D3" s="17"/>
      <c r="E3" s="17"/>
      <c r="F3" s="9" t="s">
        <v>260</v>
      </c>
      <c r="G3" s="9" t="s">
        <v>261</v>
      </c>
      <c r="H3" s="9" t="s">
        <v>262</v>
      </c>
    </row>
    <row r="4" spans="1:8" ht="96.75" customHeight="1">
      <c r="A4" s="17">
        <v>109103</v>
      </c>
      <c r="B4" s="17"/>
      <c r="C4" s="17" t="s">
        <v>99</v>
      </c>
      <c r="D4" s="17"/>
      <c r="E4" s="17"/>
      <c r="F4" s="9" t="s">
        <v>260</v>
      </c>
      <c r="G4" s="9" t="s">
        <v>261</v>
      </c>
      <c r="H4" s="9" t="s">
        <v>262</v>
      </c>
    </row>
    <row r="5" spans="1:8" ht="84" customHeight="1">
      <c r="A5" s="17">
        <v>109104</v>
      </c>
      <c r="B5" s="17"/>
      <c r="C5" s="17" t="s">
        <v>99</v>
      </c>
      <c r="D5" s="17"/>
      <c r="E5" s="17"/>
      <c r="F5" s="9" t="s">
        <v>260</v>
      </c>
      <c r="G5" s="9" t="s">
        <v>261</v>
      </c>
      <c r="H5" s="9" t="s">
        <v>262</v>
      </c>
    </row>
    <row r="6" spans="1:8" ht="135.75" customHeight="1">
      <c r="A6" s="17">
        <v>109105</v>
      </c>
      <c r="B6" s="17"/>
      <c r="C6" s="17" t="s">
        <v>100</v>
      </c>
      <c r="D6" s="17"/>
      <c r="E6" s="17"/>
      <c r="F6" s="9" t="s">
        <v>260</v>
      </c>
      <c r="G6" s="9" t="s">
        <v>261</v>
      </c>
      <c r="H6" s="9" t="s">
        <v>262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42"/>
  <sheetViews>
    <sheetView workbookViewId="0">
      <selection activeCell="D9" sqref="D9"/>
    </sheetView>
  </sheetViews>
  <sheetFormatPr defaultRowHeight="15"/>
  <cols>
    <col min="1" max="1" width="12" customWidth="1"/>
    <col min="2" max="2" width="19.28515625" customWidth="1"/>
    <col min="3" max="3" width="20.42578125" customWidth="1"/>
    <col min="4" max="5" width="18" customWidth="1"/>
    <col min="6" max="9" width="18.85546875" customWidth="1"/>
  </cols>
  <sheetData>
    <row r="1" spans="1:8">
      <c r="A1" s="14" t="s">
        <v>0</v>
      </c>
      <c r="B1" s="14" t="s">
        <v>1</v>
      </c>
      <c r="C1" s="14" t="s">
        <v>56</v>
      </c>
      <c r="D1" s="14" t="s">
        <v>2</v>
      </c>
      <c r="E1" s="14" t="s">
        <v>3</v>
      </c>
      <c r="F1" s="14" t="s">
        <v>127</v>
      </c>
      <c r="G1" s="22" t="s">
        <v>128</v>
      </c>
      <c r="H1" s="22" t="s">
        <v>129</v>
      </c>
    </row>
    <row r="2" spans="1:8" ht="65.25" customHeight="1">
      <c r="A2" s="17">
        <v>118101</v>
      </c>
      <c r="B2" s="17" t="s">
        <v>386</v>
      </c>
      <c r="C2" s="17" t="s">
        <v>385</v>
      </c>
      <c r="D2" s="17" t="s">
        <v>384</v>
      </c>
      <c r="E2" s="17"/>
      <c r="F2" s="17">
        <v>246</v>
      </c>
      <c r="G2" s="17">
        <v>200</v>
      </c>
      <c r="H2" s="17"/>
    </row>
    <row r="3" spans="1:8">
      <c r="A3" s="16"/>
      <c r="B3" s="16"/>
      <c r="C3" s="16"/>
      <c r="D3" s="16"/>
      <c r="E3" s="16"/>
      <c r="F3" s="16"/>
      <c r="G3" s="16"/>
      <c r="H3" s="16"/>
    </row>
    <row r="4" spans="1:8">
      <c r="A4" s="16"/>
      <c r="B4" s="16"/>
      <c r="C4" s="16"/>
      <c r="D4" s="16"/>
      <c r="E4" s="16"/>
      <c r="F4" s="16"/>
      <c r="G4" s="16"/>
      <c r="H4" s="16"/>
    </row>
    <row r="5" spans="1:8">
      <c r="A5" s="16"/>
      <c r="B5" s="16"/>
      <c r="C5" s="16"/>
      <c r="D5" s="16"/>
      <c r="E5" s="16"/>
      <c r="F5" s="16"/>
      <c r="G5" s="16"/>
      <c r="H5" s="16"/>
    </row>
    <row r="6" spans="1:8">
      <c r="A6" s="16"/>
      <c r="B6" s="16"/>
      <c r="C6" s="16"/>
      <c r="D6" s="16"/>
      <c r="E6" s="16"/>
      <c r="F6" s="16"/>
      <c r="G6" s="16"/>
      <c r="H6" s="16"/>
    </row>
    <row r="7" spans="1:8">
      <c r="A7" s="16"/>
      <c r="B7" s="16"/>
      <c r="C7" s="16"/>
      <c r="D7" s="16"/>
      <c r="E7" s="16"/>
      <c r="F7" s="16"/>
      <c r="G7" s="16"/>
      <c r="H7" s="16"/>
    </row>
    <row r="8" spans="1:8">
      <c r="A8" s="16"/>
      <c r="B8" s="16"/>
      <c r="C8" s="16"/>
      <c r="D8" s="16"/>
      <c r="E8" s="16"/>
      <c r="F8" s="16"/>
      <c r="G8" s="16"/>
      <c r="H8" s="16"/>
    </row>
    <row r="9" spans="1:8">
      <c r="A9" s="16"/>
      <c r="B9" s="16"/>
      <c r="C9" s="16"/>
      <c r="D9" s="16"/>
      <c r="E9" s="16"/>
      <c r="F9" s="16"/>
      <c r="G9" s="16"/>
      <c r="H9" s="16"/>
    </row>
    <row r="10" spans="1:8">
      <c r="A10" s="16"/>
      <c r="B10" s="16"/>
      <c r="C10" s="16"/>
      <c r="D10" s="16"/>
      <c r="E10" s="16"/>
      <c r="F10" s="16"/>
      <c r="G10" s="16"/>
      <c r="H10" s="16"/>
    </row>
    <row r="11" spans="1:8">
      <c r="A11" s="16"/>
      <c r="B11" s="16"/>
      <c r="C11" s="16"/>
      <c r="D11" s="16"/>
      <c r="E11" s="16"/>
      <c r="F11" s="16"/>
      <c r="G11" s="16"/>
      <c r="H11" s="16"/>
    </row>
    <row r="12" spans="1:8">
      <c r="A12" s="16"/>
      <c r="B12" s="16"/>
      <c r="C12" s="16"/>
      <c r="D12" s="16"/>
      <c r="E12" s="16"/>
      <c r="F12" s="16"/>
      <c r="G12" s="16"/>
      <c r="H12" s="16"/>
    </row>
    <row r="13" spans="1:8">
      <c r="A13" s="16"/>
      <c r="B13" s="16"/>
      <c r="C13" s="16"/>
      <c r="D13" s="16"/>
      <c r="E13" s="16"/>
      <c r="F13" s="16"/>
      <c r="G13" s="16"/>
      <c r="H13" s="16"/>
    </row>
    <row r="14" spans="1:8">
      <c r="A14" s="16"/>
      <c r="B14" s="16"/>
      <c r="C14" s="16"/>
      <c r="D14" s="16"/>
      <c r="E14" s="16"/>
      <c r="F14" s="16"/>
      <c r="G14" s="16"/>
      <c r="H14" s="16"/>
    </row>
    <row r="15" spans="1:8">
      <c r="A15" s="16"/>
      <c r="B15" s="16"/>
      <c r="C15" s="16"/>
      <c r="D15" s="16"/>
      <c r="E15" s="16"/>
      <c r="F15" s="16"/>
      <c r="G15" s="16"/>
      <c r="H15" s="16"/>
    </row>
    <row r="16" spans="1:8">
      <c r="A16" s="16"/>
      <c r="B16" s="16"/>
      <c r="C16" s="16"/>
      <c r="D16" s="16"/>
      <c r="E16" s="16"/>
      <c r="F16" s="16"/>
      <c r="G16" s="16"/>
      <c r="H16" s="16"/>
    </row>
    <row r="17" spans="1:8">
      <c r="A17" s="16"/>
      <c r="B17" s="16"/>
      <c r="C17" s="16"/>
      <c r="D17" s="16"/>
      <c r="E17" s="16"/>
      <c r="F17" s="16"/>
      <c r="G17" s="16"/>
      <c r="H17" s="16"/>
    </row>
    <row r="18" spans="1:8">
      <c r="A18" s="16"/>
      <c r="B18" s="16"/>
      <c r="C18" s="16"/>
      <c r="D18" s="16"/>
      <c r="E18" s="16"/>
      <c r="F18" s="16"/>
      <c r="G18" s="16"/>
      <c r="H18" s="16"/>
    </row>
    <row r="19" spans="1:8">
      <c r="A19" s="16"/>
      <c r="B19" s="16"/>
      <c r="C19" s="16"/>
      <c r="D19" s="16"/>
      <c r="E19" s="16"/>
      <c r="F19" s="16"/>
      <c r="G19" s="16"/>
      <c r="H19" s="16"/>
    </row>
    <row r="20" spans="1:8">
      <c r="A20" s="16"/>
      <c r="B20" s="16"/>
      <c r="C20" s="16"/>
      <c r="D20" s="16"/>
      <c r="E20" s="16"/>
      <c r="F20" s="16"/>
      <c r="G20" s="16"/>
      <c r="H20" s="16"/>
    </row>
    <row r="21" spans="1:8">
      <c r="A21" s="16"/>
      <c r="B21" s="16"/>
      <c r="C21" s="16"/>
      <c r="D21" s="16"/>
      <c r="E21" s="16"/>
      <c r="F21" s="16"/>
      <c r="G21" s="16"/>
      <c r="H21" s="16"/>
    </row>
    <row r="22" spans="1:8">
      <c r="A22" s="16"/>
      <c r="B22" s="16"/>
      <c r="C22" s="16"/>
      <c r="D22" s="16"/>
      <c r="E22" s="16"/>
      <c r="F22" s="16"/>
      <c r="G22" s="16"/>
      <c r="H22" s="16"/>
    </row>
    <row r="23" spans="1:8">
      <c r="A23" s="16"/>
      <c r="B23" s="16"/>
      <c r="C23" s="16"/>
      <c r="D23" s="16"/>
      <c r="E23" s="16"/>
      <c r="F23" s="16"/>
      <c r="G23" s="16"/>
      <c r="H23" s="16"/>
    </row>
    <row r="24" spans="1:8">
      <c r="A24" s="16"/>
      <c r="B24" s="16"/>
      <c r="C24" s="16"/>
      <c r="D24" s="16"/>
      <c r="E24" s="16"/>
      <c r="F24" s="16"/>
      <c r="G24" s="16"/>
      <c r="H24" s="16"/>
    </row>
    <row r="25" spans="1:8">
      <c r="A25" s="16"/>
      <c r="B25" s="16"/>
      <c r="C25" s="16"/>
      <c r="D25" s="16"/>
      <c r="E25" s="16"/>
      <c r="F25" s="16"/>
      <c r="G25" s="16"/>
      <c r="H25" s="16"/>
    </row>
    <row r="26" spans="1:8">
      <c r="A26" s="16"/>
      <c r="B26" s="16"/>
      <c r="C26" s="16"/>
      <c r="D26" s="16"/>
      <c r="E26" s="16"/>
      <c r="F26" s="16"/>
      <c r="G26" s="16"/>
      <c r="H26" s="16"/>
    </row>
    <row r="27" spans="1:8">
      <c r="A27" s="16"/>
      <c r="B27" s="16"/>
      <c r="C27" s="16"/>
      <c r="D27" s="16"/>
      <c r="E27" s="16"/>
      <c r="F27" s="16"/>
      <c r="G27" s="16"/>
      <c r="H27" s="16"/>
    </row>
    <row r="28" spans="1:8">
      <c r="A28" s="16"/>
      <c r="B28" s="16"/>
      <c r="C28" s="16"/>
      <c r="D28" s="16"/>
      <c r="E28" s="16"/>
      <c r="F28" s="16"/>
      <c r="G28" s="16"/>
      <c r="H28" s="16"/>
    </row>
    <row r="29" spans="1:8">
      <c r="A29" s="16"/>
      <c r="B29" s="16"/>
      <c r="C29" s="16"/>
      <c r="D29" s="16"/>
      <c r="E29" s="16"/>
      <c r="F29" s="16"/>
      <c r="G29" s="16"/>
      <c r="H29" s="16"/>
    </row>
    <row r="30" spans="1:8">
      <c r="A30" s="16"/>
      <c r="B30" s="16"/>
      <c r="C30" s="16"/>
      <c r="D30" s="16"/>
      <c r="E30" s="16"/>
      <c r="F30" s="16"/>
      <c r="G30" s="16"/>
      <c r="H30" s="16"/>
    </row>
    <row r="31" spans="1:8">
      <c r="A31" s="16"/>
      <c r="B31" s="16"/>
      <c r="C31" s="16"/>
      <c r="D31" s="16"/>
      <c r="E31" s="16"/>
      <c r="F31" s="16"/>
      <c r="G31" s="16"/>
      <c r="H31" s="16"/>
    </row>
    <row r="32" spans="1:8">
      <c r="A32" s="16"/>
      <c r="B32" s="16"/>
      <c r="C32" s="16"/>
      <c r="D32" s="16"/>
      <c r="E32" s="16"/>
      <c r="F32" s="16"/>
      <c r="G32" s="16"/>
      <c r="H32" s="16"/>
    </row>
    <row r="33" spans="1:8">
      <c r="A33" s="16"/>
      <c r="B33" s="16"/>
      <c r="C33" s="16"/>
      <c r="D33" s="16"/>
      <c r="E33" s="16"/>
      <c r="F33" s="16"/>
      <c r="G33" s="16"/>
      <c r="H33" s="16"/>
    </row>
    <row r="34" spans="1:8">
      <c r="A34" s="16"/>
      <c r="B34" s="16"/>
      <c r="C34" s="16"/>
      <c r="D34" s="16"/>
      <c r="E34" s="16"/>
      <c r="F34" s="16"/>
      <c r="G34" s="16"/>
      <c r="H34" s="16"/>
    </row>
    <row r="35" spans="1:8">
      <c r="A35" s="16"/>
      <c r="B35" s="16"/>
      <c r="C35" s="16"/>
      <c r="D35" s="16"/>
      <c r="E35" s="16"/>
      <c r="F35" s="16"/>
      <c r="G35" s="16"/>
      <c r="H35" s="16"/>
    </row>
    <row r="36" spans="1:8">
      <c r="A36" s="16"/>
      <c r="B36" s="16"/>
      <c r="C36" s="16"/>
      <c r="D36" s="16"/>
      <c r="E36" s="16"/>
      <c r="F36" s="16"/>
      <c r="G36" s="16"/>
      <c r="H36" s="16"/>
    </row>
    <row r="37" spans="1:8">
      <c r="A37" s="16"/>
      <c r="B37" s="16"/>
      <c r="C37" s="16"/>
      <c r="D37" s="16"/>
      <c r="E37" s="16"/>
      <c r="F37" s="16"/>
      <c r="G37" s="16"/>
      <c r="H37" s="16"/>
    </row>
    <row r="38" spans="1:8">
      <c r="A38" s="16"/>
      <c r="B38" s="16"/>
      <c r="C38" s="16"/>
      <c r="D38" s="16"/>
      <c r="E38" s="16"/>
      <c r="F38" s="16"/>
      <c r="G38" s="16"/>
      <c r="H38" s="16"/>
    </row>
    <row r="39" spans="1:8">
      <c r="A39" s="16"/>
      <c r="B39" s="16"/>
      <c r="C39" s="16"/>
      <c r="D39" s="16"/>
      <c r="E39" s="16"/>
      <c r="F39" s="16"/>
      <c r="G39" s="16"/>
      <c r="H39" s="16"/>
    </row>
    <row r="40" spans="1:8">
      <c r="A40" s="16"/>
      <c r="B40" s="16"/>
      <c r="C40" s="16"/>
      <c r="D40" s="16"/>
      <c r="E40" s="16"/>
      <c r="F40" s="16"/>
      <c r="G40" s="16"/>
      <c r="H40" s="16"/>
    </row>
    <row r="41" spans="1:8">
      <c r="A41" s="16"/>
      <c r="B41" s="16"/>
      <c r="C41" s="16"/>
      <c r="D41" s="16"/>
      <c r="E41" s="16"/>
      <c r="F41" s="16"/>
      <c r="G41" s="16"/>
      <c r="H41" s="16"/>
    </row>
    <row r="42" spans="1:8">
      <c r="A42" s="16"/>
      <c r="B42" s="16"/>
      <c r="C42" s="16"/>
      <c r="D42" s="16"/>
      <c r="E42" s="16"/>
      <c r="F42" s="16"/>
      <c r="G42" s="16"/>
      <c r="H42" s="16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16"/>
  <sheetViews>
    <sheetView workbookViewId="0">
      <selection activeCell="F16" sqref="F16:H16"/>
    </sheetView>
  </sheetViews>
  <sheetFormatPr defaultRowHeight="15"/>
  <cols>
    <col min="1" max="1" width="22.85546875" customWidth="1"/>
    <col min="2" max="2" width="23.140625" customWidth="1"/>
    <col min="3" max="3" width="18.7109375" customWidth="1"/>
    <col min="4" max="4" width="13" customWidth="1"/>
    <col min="5" max="5" width="22.7109375" customWidth="1"/>
    <col min="6" max="6" width="16.7109375" bestFit="1" customWidth="1"/>
    <col min="7" max="7" width="17.85546875" bestFit="1" customWidth="1"/>
    <col min="8" max="8" width="18.140625" bestFit="1" customWidth="1"/>
  </cols>
  <sheetData>
    <row r="1" spans="1:8">
      <c r="A1" s="14" t="s">
        <v>0</v>
      </c>
      <c r="B1" s="14" t="s">
        <v>1</v>
      </c>
      <c r="C1" s="14" t="s">
        <v>56</v>
      </c>
      <c r="D1" s="14" t="s">
        <v>2</v>
      </c>
      <c r="E1" s="14" t="s">
        <v>3</v>
      </c>
      <c r="F1" s="14" t="s">
        <v>127</v>
      </c>
      <c r="G1" s="22" t="s">
        <v>128</v>
      </c>
      <c r="H1" s="22" t="s">
        <v>129</v>
      </c>
    </row>
    <row r="2" spans="1:8" ht="54.75" customHeight="1">
      <c r="A2" s="17">
        <v>111101</v>
      </c>
      <c r="B2" s="17"/>
      <c r="C2" s="17" t="s">
        <v>82</v>
      </c>
      <c r="D2" s="17"/>
      <c r="E2" s="17"/>
      <c r="F2" s="17" t="s">
        <v>142</v>
      </c>
      <c r="G2" s="17" t="s">
        <v>144</v>
      </c>
      <c r="H2" s="17" t="s">
        <v>146</v>
      </c>
    </row>
    <row r="3" spans="1:8" ht="62.25" customHeight="1">
      <c r="A3" s="17">
        <v>111102</v>
      </c>
      <c r="B3" s="17"/>
      <c r="C3" s="17" t="s">
        <v>82</v>
      </c>
      <c r="D3" s="17"/>
      <c r="E3" s="17"/>
      <c r="F3" s="17" t="s">
        <v>142</v>
      </c>
      <c r="G3" s="17" t="s">
        <v>144</v>
      </c>
      <c r="H3" s="17" t="s">
        <v>146</v>
      </c>
    </row>
    <row r="4" spans="1:8" ht="62.25" customHeight="1">
      <c r="A4" s="17">
        <v>111103</v>
      </c>
      <c r="B4" s="17"/>
      <c r="C4" s="9" t="s">
        <v>76</v>
      </c>
      <c r="D4" s="17" t="s">
        <v>115</v>
      </c>
      <c r="E4" s="17"/>
      <c r="F4" s="17">
        <v>60</v>
      </c>
      <c r="G4" s="17">
        <v>50</v>
      </c>
      <c r="H4" s="17">
        <v>40</v>
      </c>
    </row>
    <row r="5" spans="1:8" ht="67.5" customHeight="1">
      <c r="A5" s="17">
        <v>111104</v>
      </c>
      <c r="B5" s="17"/>
      <c r="C5" s="9" t="s">
        <v>76</v>
      </c>
      <c r="D5" s="17" t="s">
        <v>118</v>
      </c>
      <c r="E5" s="17"/>
      <c r="F5" s="17">
        <v>60</v>
      </c>
      <c r="G5" s="17">
        <v>50</v>
      </c>
      <c r="H5" s="17">
        <v>40</v>
      </c>
    </row>
    <row r="6" spans="1:8" ht="75.75" customHeight="1">
      <c r="A6" s="17">
        <v>101101</v>
      </c>
      <c r="B6" s="17"/>
      <c r="C6" s="9" t="s">
        <v>77</v>
      </c>
      <c r="D6" s="9" t="s">
        <v>103</v>
      </c>
      <c r="E6" s="17"/>
      <c r="F6" s="9">
        <v>31</v>
      </c>
      <c r="G6" s="17">
        <v>26</v>
      </c>
      <c r="H6" s="17">
        <v>22</v>
      </c>
    </row>
    <row r="7" spans="1:8" ht="65.25" customHeight="1">
      <c r="A7" s="17">
        <v>101102</v>
      </c>
      <c r="B7" s="17"/>
      <c r="C7" s="9" t="s">
        <v>76</v>
      </c>
      <c r="D7" s="9" t="s">
        <v>104</v>
      </c>
      <c r="E7" s="17"/>
      <c r="F7" s="9">
        <v>45</v>
      </c>
      <c r="G7" s="17">
        <v>38</v>
      </c>
      <c r="H7" s="17">
        <v>33</v>
      </c>
    </row>
    <row r="8" spans="1:8" ht="86.25" customHeight="1">
      <c r="A8" s="17">
        <v>101103</v>
      </c>
      <c r="B8" s="17"/>
      <c r="C8" s="9" t="s">
        <v>76</v>
      </c>
      <c r="D8" s="9" t="s">
        <v>105</v>
      </c>
      <c r="E8" s="17"/>
      <c r="F8" s="9">
        <v>35</v>
      </c>
      <c r="G8" s="17">
        <v>28</v>
      </c>
      <c r="H8" s="17">
        <v>22</v>
      </c>
    </row>
    <row r="9" spans="1:8" ht="66" customHeight="1">
      <c r="A9" s="17">
        <v>101104</v>
      </c>
      <c r="B9" s="17"/>
      <c r="C9" s="17" t="s">
        <v>79</v>
      </c>
      <c r="D9" s="9" t="s">
        <v>104</v>
      </c>
      <c r="E9" s="17"/>
      <c r="F9" s="9">
        <v>33</v>
      </c>
      <c r="G9" s="17">
        <v>31</v>
      </c>
      <c r="H9" s="17">
        <v>23</v>
      </c>
    </row>
    <row r="10" spans="1:8" ht="84" customHeight="1">
      <c r="A10" s="17">
        <v>101105</v>
      </c>
      <c r="B10" s="17"/>
      <c r="C10" s="9" t="s">
        <v>77</v>
      </c>
      <c r="D10" s="9" t="s">
        <v>104</v>
      </c>
      <c r="E10" s="17"/>
      <c r="F10" s="9">
        <v>31</v>
      </c>
      <c r="G10" s="17">
        <v>26</v>
      </c>
      <c r="H10" s="17">
        <v>22</v>
      </c>
    </row>
    <row r="11" spans="1:8" ht="53.25" customHeight="1">
      <c r="A11" s="17">
        <v>101106</v>
      </c>
      <c r="B11" s="17"/>
      <c r="C11" s="9" t="s">
        <v>83</v>
      </c>
      <c r="D11" s="9" t="s">
        <v>103</v>
      </c>
      <c r="E11" s="17"/>
      <c r="F11" s="9">
        <v>36</v>
      </c>
      <c r="G11" s="17">
        <v>34</v>
      </c>
      <c r="H11" s="17">
        <v>23</v>
      </c>
    </row>
    <row r="12" spans="1:8" ht="89.25" customHeight="1">
      <c r="A12" s="17">
        <v>101107</v>
      </c>
      <c r="B12" s="18"/>
      <c r="C12" s="9" t="s">
        <v>83</v>
      </c>
      <c r="D12" s="9" t="s">
        <v>106</v>
      </c>
      <c r="E12" s="18"/>
      <c r="F12" s="11">
        <v>36</v>
      </c>
      <c r="G12" s="17">
        <v>34</v>
      </c>
      <c r="H12" s="17">
        <v>23</v>
      </c>
    </row>
    <row r="13" spans="1:8" ht="82.5" customHeight="1">
      <c r="A13" s="17">
        <v>101108</v>
      </c>
      <c r="B13" s="18"/>
      <c r="C13" s="9" t="s">
        <v>83</v>
      </c>
      <c r="D13" s="9" t="s">
        <v>107</v>
      </c>
      <c r="E13" s="18"/>
      <c r="F13" s="11">
        <v>36</v>
      </c>
      <c r="G13" s="17">
        <v>34</v>
      </c>
      <c r="H13" s="17">
        <v>23</v>
      </c>
    </row>
    <row r="14" spans="1:8" ht="66.75" customHeight="1">
      <c r="A14" s="17">
        <v>101109</v>
      </c>
      <c r="B14" s="17"/>
      <c r="C14" s="9" t="s">
        <v>77</v>
      </c>
      <c r="D14" s="9" t="s">
        <v>108</v>
      </c>
      <c r="E14" s="17"/>
      <c r="F14" s="9">
        <v>29</v>
      </c>
      <c r="G14" s="17">
        <v>24</v>
      </c>
      <c r="H14" s="17">
        <v>20</v>
      </c>
    </row>
    <row r="15" spans="1:8" ht="73.5" customHeight="1">
      <c r="A15" s="17">
        <v>101110</v>
      </c>
      <c r="B15" s="17"/>
      <c r="C15" s="9" t="s">
        <v>98</v>
      </c>
      <c r="D15" s="9" t="s">
        <v>109</v>
      </c>
      <c r="E15" s="17"/>
      <c r="F15" s="9">
        <v>45</v>
      </c>
      <c r="G15" s="17">
        <v>35</v>
      </c>
      <c r="H15" s="17">
        <v>29</v>
      </c>
    </row>
    <row r="16" spans="1:8" ht="87" customHeight="1">
      <c r="A16" s="24">
        <v>111112</v>
      </c>
      <c r="B16" s="17" t="s">
        <v>72</v>
      </c>
      <c r="C16" s="9" t="s">
        <v>77</v>
      </c>
      <c r="D16" s="17" t="s">
        <v>264</v>
      </c>
      <c r="E16" s="17"/>
      <c r="F16" s="17">
        <v>235</v>
      </c>
      <c r="G16" s="21">
        <v>183.20000000000002</v>
      </c>
      <c r="H16" s="21">
        <v>138.80000000000001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J31"/>
  <sheetViews>
    <sheetView topLeftCell="A14" workbookViewId="0">
      <selection activeCell="H19" sqref="H19"/>
    </sheetView>
  </sheetViews>
  <sheetFormatPr defaultRowHeight="15"/>
  <cols>
    <col min="1" max="1" width="14.42578125" customWidth="1"/>
    <col min="2" max="2" width="20.140625" customWidth="1"/>
    <col min="3" max="3" width="30.140625" customWidth="1"/>
    <col min="4" max="4" width="12.5703125" customWidth="1"/>
    <col min="5" max="5" width="17.140625" customWidth="1"/>
    <col min="6" max="7" width="9.140625" hidden="1" customWidth="1"/>
    <col min="8" max="8" width="13.85546875" bestFit="1" customWidth="1"/>
    <col min="9" max="9" width="17.85546875" bestFit="1" customWidth="1"/>
    <col min="10" max="10" width="18.140625" bestFit="1" customWidth="1"/>
  </cols>
  <sheetData>
    <row r="1" spans="1:10">
      <c r="A1" s="14" t="s">
        <v>0</v>
      </c>
      <c r="B1" s="14" t="s">
        <v>1</v>
      </c>
      <c r="C1" s="14" t="s">
        <v>56</v>
      </c>
      <c r="D1" s="14" t="s">
        <v>2</v>
      </c>
      <c r="E1" s="14" t="s">
        <v>3</v>
      </c>
      <c r="F1" s="17"/>
      <c r="G1" s="17"/>
      <c r="H1" s="14" t="s">
        <v>127</v>
      </c>
      <c r="I1" s="22" t="s">
        <v>128</v>
      </c>
      <c r="J1" s="22" t="s">
        <v>129</v>
      </c>
    </row>
    <row r="2" spans="1:10" ht="60.75" customHeight="1">
      <c r="A2" s="17">
        <v>112101</v>
      </c>
      <c r="B2" s="17"/>
      <c r="C2" s="9" t="s">
        <v>78</v>
      </c>
      <c r="D2" s="17" t="s">
        <v>134</v>
      </c>
      <c r="E2" s="17"/>
      <c r="F2" s="17">
        <f>0.433*0.2</f>
        <v>8.660000000000001E-2</v>
      </c>
      <c r="G2" s="17">
        <v>2.35</v>
      </c>
      <c r="H2" s="21">
        <f>200*F2+35*G2</f>
        <v>99.57</v>
      </c>
      <c r="I2" s="21">
        <f>200*F2+28*G2</f>
        <v>83.12</v>
      </c>
      <c r="J2" s="21">
        <f>200*F2+21*G2</f>
        <v>66.67</v>
      </c>
    </row>
    <row r="3" spans="1:10" ht="60.75" customHeight="1">
      <c r="A3" s="17">
        <v>112102</v>
      </c>
      <c r="B3" s="17"/>
      <c r="C3" s="9" t="s">
        <v>78</v>
      </c>
      <c r="D3" s="17" t="s">
        <v>265</v>
      </c>
      <c r="E3" s="17"/>
      <c r="F3" s="17">
        <f>0.302*0.14</f>
        <v>4.2280000000000005E-2</v>
      </c>
      <c r="G3" s="17">
        <v>1.65</v>
      </c>
      <c r="H3" s="21">
        <f t="shared" ref="H3:H12" si="0">200*F3+35*G3</f>
        <v>66.206000000000003</v>
      </c>
      <c r="I3" s="21">
        <f t="shared" ref="I3:I12" si="1">200*F3+28*G3</f>
        <v>54.655999999999999</v>
      </c>
      <c r="J3" s="21">
        <f t="shared" ref="J3:J12" si="2">200*F3+21*G3</f>
        <v>43.106000000000002</v>
      </c>
    </row>
    <row r="4" spans="1:10" ht="61.5" customHeight="1">
      <c r="A4" s="17">
        <v>112103</v>
      </c>
      <c r="B4" s="17"/>
      <c r="C4" s="9" t="s">
        <v>78</v>
      </c>
      <c r="D4" s="17" t="s">
        <v>138</v>
      </c>
      <c r="E4" s="17"/>
      <c r="F4" s="17">
        <f>0.604*0.133</f>
        <v>8.0332000000000001E-2</v>
      </c>
      <c r="G4" s="17">
        <v>3.53</v>
      </c>
      <c r="H4" s="21">
        <f t="shared" si="0"/>
        <v>139.6164</v>
      </c>
      <c r="I4" s="21">
        <f t="shared" si="1"/>
        <v>114.90639999999999</v>
      </c>
      <c r="J4" s="21">
        <f t="shared" si="2"/>
        <v>90.196399999999997</v>
      </c>
    </row>
    <row r="5" spans="1:10" ht="60.75" customHeight="1">
      <c r="A5" s="17">
        <v>112104</v>
      </c>
      <c r="B5" s="17"/>
      <c r="C5" s="9" t="s">
        <v>78</v>
      </c>
      <c r="D5" s="17" t="s">
        <v>139</v>
      </c>
      <c r="E5" s="17"/>
      <c r="F5" s="17">
        <f>0.351*0.212</f>
        <v>7.4411999999999992E-2</v>
      </c>
      <c r="G5" s="17">
        <v>2.48</v>
      </c>
      <c r="H5" s="21">
        <f t="shared" si="0"/>
        <v>101.6824</v>
      </c>
      <c r="I5" s="21">
        <f t="shared" si="1"/>
        <v>84.322400000000002</v>
      </c>
      <c r="J5" s="21">
        <f t="shared" si="2"/>
        <v>66.962400000000002</v>
      </c>
    </row>
    <row r="6" spans="1:10" ht="60.75" customHeight="1">
      <c r="A6" s="17">
        <v>112105</v>
      </c>
      <c r="B6" s="17"/>
      <c r="C6" s="9" t="s">
        <v>78</v>
      </c>
      <c r="D6" s="17" t="s">
        <v>140</v>
      </c>
      <c r="E6" s="17"/>
      <c r="F6" s="17">
        <f>0.499*0.148</f>
        <v>7.3852000000000001E-2</v>
      </c>
      <c r="G6" s="17">
        <v>2.87</v>
      </c>
      <c r="H6" s="21">
        <f t="shared" si="0"/>
        <v>115.2204</v>
      </c>
      <c r="I6" s="21">
        <f t="shared" si="1"/>
        <v>95.130399999999995</v>
      </c>
      <c r="J6" s="21">
        <f t="shared" si="2"/>
        <v>75.040400000000005</v>
      </c>
    </row>
    <row r="7" spans="1:10" ht="68.25" customHeight="1">
      <c r="A7" s="17">
        <v>112106</v>
      </c>
      <c r="B7" s="17"/>
      <c r="C7" s="9" t="s">
        <v>78</v>
      </c>
      <c r="D7" s="17" t="s">
        <v>168</v>
      </c>
      <c r="E7" s="17"/>
      <c r="F7" s="17">
        <f>0.094*0.063</f>
        <v>5.9220000000000002E-3</v>
      </c>
      <c r="G7" s="17">
        <v>0.64</v>
      </c>
      <c r="H7" s="21">
        <f t="shared" si="0"/>
        <v>23.584400000000002</v>
      </c>
      <c r="I7" s="21">
        <f t="shared" si="1"/>
        <v>19.104400000000002</v>
      </c>
      <c r="J7" s="21">
        <f t="shared" si="2"/>
        <v>14.6244</v>
      </c>
    </row>
    <row r="8" spans="1:10" ht="79.5" customHeight="1">
      <c r="A8" s="17">
        <v>112107</v>
      </c>
      <c r="B8" s="17"/>
      <c r="C8" s="9" t="s">
        <v>78</v>
      </c>
      <c r="D8" s="17" t="s">
        <v>167</v>
      </c>
      <c r="E8" s="17"/>
      <c r="F8" s="17">
        <f>0.078*0.107</f>
        <v>8.3459999999999993E-3</v>
      </c>
      <c r="G8" s="17">
        <v>0.65</v>
      </c>
      <c r="H8" s="21">
        <f t="shared" si="0"/>
        <v>24.4192</v>
      </c>
      <c r="I8" s="21">
        <f t="shared" si="1"/>
        <v>19.869199999999999</v>
      </c>
      <c r="J8" s="21">
        <f t="shared" si="2"/>
        <v>15.3192</v>
      </c>
    </row>
    <row r="9" spans="1:10" ht="46.5" customHeight="1">
      <c r="A9" s="17">
        <v>112109</v>
      </c>
      <c r="B9" s="17"/>
      <c r="C9" s="9" t="s">
        <v>78</v>
      </c>
      <c r="D9" s="17" t="s">
        <v>133</v>
      </c>
      <c r="E9" s="17"/>
      <c r="F9" s="17">
        <f>0.162*0.076</f>
        <v>1.2312E-2</v>
      </c>
      <c r="G9" s="17">
        <v>1.25</v>
      </c>
      <c r="H9" s="21">
        <f t="shared" si="0"/>
        <v>46.212400000000002</v>
      </c>
      <c r="I9" s="21">
        <f t="shared" si="1"/>
        <v>37.462400000000002</v>
      </c>
      <c r="J9" s="21">
        <f t="shared" si="2"/>
        <v>28.712399999999999</v>
      </c>
    </row>
    <row r="10" spans="1:10" ht="86.25" customHeight="1">
      <c r="A10" s="17">
        <v>112111</v>
      </c>
      <c r="B10" s="17"/>
      <c r="C10" s="9" t="s">
        <v>78</v>
      </c>
      <c r="D10" s="17" t="s">
        <v>266</v>
      </c>
      <c r="E10" s="17"/>
      <c r="F10" s="17">
        <f>0.173*0.31</f>
        <v>5.3629999999999997E-2</v>
      </c>
      <c r="G10" s="17">
        <v>4.57</v>
      </c>
      <c r="H10" s="21">
        <f t="shared" si="0"/>
        <v>170.67600000000002</v>
      </c>
      <c r="I10" s="21">
        <f t="shared" si="1"/>
        <v>138.68600000000001</v>
      </c>
      <c r="J10" s="21">
        <f t="shared" si="2"/>
        <v>106.696</v>
      </c>
    </row>
    <row r="11" spans="1:10" ht="81" customHeight="1">
      <c r="A11" s="17">
        <v>112112</v>
      </c>
      <c r="B11" s="17"/>
      <c r="C11" s="9" t="s">
        <v>78</v>
      </c>
      <c r="D11" s="17" t="s">
        <v>267</v>
      </c>
      <c r="E11" s="17"/>
      <c r="F11" s="17">
        <f>0.233*0.314</f>
        <v>7.3162000000000005E-2</v>
      </c>
      <c r="G11" s="19">
        <v>5.01</v>
      </c>
      <c r="H11" s="21">
        <f t="shared" si="0"/>
        <v>189.98239999999998</v>
      </c>
      <c r="I11" s="21">
        <f t="shared" si="1"/>
        <v>154.91239999999999</v>
      </c>
      <c r="J11" s="21">
        <f t="shared" si="2"/>
        <v>119.8424</v>
      </c>
    </row>
    <row r="12" spans="1:10" ht="56.25" customHeight="1">
      <c r="A12" s="17">
        <v>112113</v>
      </c>
      <c r="B12" s="17"/>
      <c r="C12" s="9" t="s">
        <v>77</v>
      </c>
      <c r="D12" s="17" t="s">
        <v>220</v>
      </c>
      <c r="E12" s="17"/>
      <c r="F12" s="17">
        <f>0.109*0.06</f>
        <v>6.5399999999999998E-3</v>
      </c>
      <c r="G12" s="17">
        <v>0.64</v>
      </c>
      <c r="H12" s="21">
        <f t="shared" si="0"/>
        <v>23.708000000000002</v>
      </c>
      <c r="I12" s="21">
        <f t="shared" si="1"/>
        <v>19.228000000000002</v>
      </c>
      <c r="J12" s="21">
        <f t="shared" si="2"/>
        <v>14.747999999999999</v>
      </c>
    </row>
    <row r="13" spans="1:10" ht="55.5" customHeight="1">
      <c r="A13" s="17">
        <v>112114</v>
      </c>
      <c r="B13" s="28" t="s">
        <v>319</v>
      </c>
      <c r="C13" s="3"/>
      <c r="D13" s="3"/>
      <c r="E13" s="3"/>
      <c r="F13" s="3"/>
      <c r="G13" s="3"/>
      <c r="H13" s="3"/>
      <c r="I13" s="3"/>
      <c r="J13" s="3"/>
    </row>
    <row r="14" spans="1:10" ht="62.25" customHeight="1">
      <c r="A14" s="17">
        <v>112115</v>
      </c>
      <c r="B14" s="9" t="s">
        <v>323</v>
      </c>
      <c r="C14" s="9" t="s">
        <v>78</v>
      </c>
      <c r="D14" s="17" t="s">
        <v>324</v>
      </c>
      <c r="E14" s="3"/>
      <c r="F14" s="3"/>
      <c r="G14" s="3"/>
      <c r="H14" s="3">
        <v>123</v>
      </c>
      <c r="I14" s="3"/>
      <c r="J14" s="3"/>
    </row>
    <row r="15" spans="1:10" ht="78.75" customHeight="1">
      <c r="A15" s="17">
        <v>112116</v>
      </c>
      <c r="B15" s="17" t="s">
        <v>387</v>
      </c>
      <c r="C15" s="17" t="s">
        <v>388</v>
      </c>
      <c r="D15" s="17" t="s">
        <v>389</v>
      </c>
      <c r="E15" s="17"/>
      <c r="F15" s="17"/>
      <c r="G15" s="17"/>
      <c r="H15" s="17">
        <v>1375</v>
      </c>
      <c r="I15" s="17"/>
      <c r="J15" s="17"/>
    </row>
    <row r="16" spans="1:10">
      <c r="A16" s="16"/>
      <c r="B16" s="16"/>
      <c r="C16" s="16"/>
      <c r="D16" s="16"/>
      <c r="E16" s="16"/>
      <c r="F16" s="16"/>
      <c r="G16" s="16"/>
      <c r="H16" s="16"/>
      <c r="I16" s="16"/>
      <c r="J16" s="16"/>
    </row>
    <row r="17" spans="1:10">
      <c r="A17" s="16"/>
      <c r="B17" s="16"/>
      <c r="C17" s="16"/>
      <c r="D17" s="16"/>
      <c r="E17" s="16"/>
      <c r="F17" s="16"/>
      <c r="G17" s="16"/>
      <c r="H17" s="16"/>
      <c r="I17" s="16"/>
      <c r="J17" s="16"/>
    </row>
    <row r="18" spans="1:10">
      <c r="A18" s="16"/>
      <c r="B18" s="16"/>
      <c r="C18" s="16"/>
      <c r="D18" s="16"/>
      <c r="E18" s="16"/>
      <c r="F18" s="16"/>
      <c r="G18" s="16"/>
      <c r="H18" s="16"/>
      <c r="I18" s="16"/>
      <c r="J18" s="16"/>
    </row>
    <row r="19" spans="1:10">
      <c r="A19" s="16"/>
      <c r="B19" s="16"/>
      <c r="C19" s="16"/>
      <c r="D19" s="16"/>
      <c r="E19" s="16"/>
      <c r="F19" s="16"/>
      <c r="G19" s="16"/>
      <c r="H19" s="16"/>
      <c r="I19" s="16"/>
      <c r="J19" s="16"/>
    </row>
    <row r="20" spans="1:10">
      <c r="A20" s="16"/>
      <c r="B20" s="16"/>
      <c r="C20" s="16"/>
      <c r="D20" s="16"/>
      <c r="E20" s="16"/>
      <c r="F20" s="16"/>
      <c r="G20" s="16"/>
      <c r="H20" s="16"/>
      <c r="I20" s="16"/>
      <c r="J20" s="16"/>
    </row>
    <row r="21" spans="1:10">
      <c r="A21" s="16"/>
      <c r="B21" s="16"/>
      <c r="C21" s="16"/>
      <c r="D21" s="16"/>
      <c r="E21" s="16"/>
      <c r="F21" s="16"/>
      <c r="G21" s="16"/>
      <c r="H21" s="16"/>
      <c r="I21" s="16"/>
      <c r="J21" s="16"/>
    </row>
    <row r="22" spans="1:10">
      <c r="A22" s="16"/>
      <c r="B22" s="16"/>
      <c r="C22" s="16"/>
      <c r="D22" s="16"/>
      <c r="E22" s="16"/>
      <c r="F22" s="16"/>
      <c r="G22" s="16"/>
      <c r="H22" s="16"/>
      <c r="I22" s="16"/>
      <c r="J22" s="16"/>
    </row>
    <row r="23" spans="1:10">
      <c r="A23" s="16"/>
      <c r="B23" s="16"/>
      <c r="C23" s="16"/>
      <c r="D23" s="16"/>
      <c r="E23" s="16"/>
      <c r="F23" s="16"/>
      <c r="G23" s="16"/>
      <c r="H23" s="16"/>
      <c r="I23" s="16"/>
      <c r="J23" s="16"/>
    </row>
    <row r="24" spans="1:10">
      <c r="A24" s="16"/>
      <c r="B24" s="16"/>
      <c r="C24" s="16"/>
      <c r="D24" s="16"/>
      <c r="E24" s="16"/>
      <c r="F24" s="16"/>
      <c r="G24" s="16"/>
      <c r="H24" s="16"/>
      <c r="I24" s="16"/>
      <c r="J24" s="16"/>
    </row>
    <row r="25" spans="1:10">
      <c r="A25" s="16"/>
      <c r="B25" s="16"/>
      <c r="C25" s="16"/>
      <c r="D25" s="16"/>
      <c r="E25" s="16"/>
      <c r="F25" s="16"/>
      <c r="G25" s="16"/>
      <c r="H25" s="16"/>
      <c r="I25" s="16"/>
      <c r="J25" s="16"/>
    </row>
    <row r="26" spans="1:10">
      <c r="A26" s="16"/>
      <c r="B26" s="16"/>
      <c r="C26" s="16"/>
      <c r="D26" s="16"/>
      <c r="E26" s="16"/>
      <c r="F26" s="16"/>
      <c r="G26" s="16"/>
      <c r="H26" s="16"/>
      <c r="I26" s="16"/>
      <c r="J26" s="16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>
      <c r="A28" s="16"/>
      <c r="B28" s="16"/>
      <c r="C28" s="16"/>
      <c r="D28" s="16"/>
      <c r="E28" s="16"/>
      <c r="F28" s="16"/>
      <c r="G28" s="16"/>
      <c r="H28" s="16"/>
      <c r="I28" s="16"/>
      <c r="J28" s="16"/>
    </row>
    <row r="29" spans="1:10">
      <c r="A29" s="16"/>
      <c r="B29" s="16"/>
      <c r="C29" s="16"/>
      <c r="D29" s="16"/>
      <c r="E29" s="16"/>
      <c r="F29" s="16"/>
      <c r="G29" s="16"/>
      <c r="H29" s="16"/>
      <c r="I29" s="16"/>
      <c r="J29" s="16"/>
    </row>
    <row r="30" spans="1:10">
      <c r="A30" s="16"/>
      <c r="B30" s="16"/>
      <c r="C30" s="16"/>
      <c r="D30" s="16"/>
      <c r="E30" s="16"/>
      <c r="F30" s="16"/>
      <c r="G30" s="16"/>
      <c r="H30" s="16"/>
      <c r="I30" s="16"/>
      <c r="J30" s="16"/>
    </row>
    <row r="31" spans="1:10">
      <c r="A31" s="16"/>
      <c r="B31" s="16"/>
      <c r="C31" s="16"/>
      <c r="D31" s="16"/>
      <c r="E31" s="16"/>
      <c r="F31" s="16"/>
      <c r="G31" s="16"/>
      <c r="H31" s="16"/>
      <c r="I31" s="16"/>
      <c r="J31" s="16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H81"/>
  <sheetViews>
    <sheetView topLeftCell="A40" workbookViewId="0">
      <selection activeCell="G21" sqref="G21"/>
    </sheetView>
  </sheetViews>
  <sheetFormatPr defaultRowHeight="15"/>
  <cols>
    <col min="1" max="1" width="14.140625" customWidth="1"/>
    <col min="2" max="2" width="41.42578125" style="13" customWidth="1"/>
    <col min="3" max="3" width="29.140625" style="13" customWidth="1"/>
    <col min="4" max="4" width="13.5703125" style="13" customWidth="1"/>
    <col min="5" max="5" width="18.85546875" customWidth="1"/>
    <col min="6" max="6" width="13.85546875" style="13" bestFit="1" customWidth="1"/>
    <col min="7" max="7" width="17.85546875" style="13" bestFit="1" customWidth="1"/>
    <col min="8" max="8" width="18.140625" style="13" bestFit="1" customWidth="1"/>
  </cols>
  <sheetData>
    <row r="1" spans="1:8">
      <c r="A1" s="14" t="s">
        <v>0</v>
      </c>
      <c r="B1" s="14" t="s">
        <v>1</v>
      </c>
      <c r="C1" s="14" t="s">
        <v>56</v>
      </c>
      <c r="D1" s="14" t="s">
        <v>2</v>
      </c>
      <c r="E1" s="14" t="s">
        <v>3</v>
      </c>
      <c r="F1" s="14" t="s">
        <v>127</v>
      </c>
      <c r="G1" s="22" t="s">
        <v>128</v>
      </c>
      <c r="H1" s="22" t="s">
        <v>129</v>
      </c>
    </row>
    <row r="2" spans="1:8" ht="52.5" customHeight="1">
      <c r="A2" s="17">
        <v>113101</v>
      </c>
      <c r="B2" s="17" t="s">
        <v>45</v>
      </c>
      <c r="C2" s="9" t="s">
        <v>77</v>
      </c>
      <c r="D2" s="17" t="s">
        <v>268</v>
      </c>
      <c r="E2" s="17"/>
      <c r="F2" s="17">
        <v>250</v>
      </c>
      <c r="G2" s="17">
        <v>200</v>
      </c>
      <c r="H2" s="17">
        <v>150</v>
      </c>
    </row>
    <row r="3" spans="1:8" ht="66.75" customHeight="1">
      <c r="A3" s="17">
        <v>113102</v>
      </c>
      <c r="B3" s="17" t="s">
        <v>46</v>
      </c>
      <c r="C3" s="9" t="s">
        <v>77</v>
      </c>
      <c r="D3" s="17" t="s">
        <v>269</v>
      </c>
      <c r="E3" s="17"/>
      <c r="F3" s="17">
        <v>500</v>
      </c>
      <c r="G3" s="17">
        <v>450</v>
      </c>
      <c r="H3" s="17">
        <v>400</v>
      </c>
    </row>
    <row r="4" spans="1:8" ht="100.5" customHeight="1">
      <c r="A4" s="17">
        <v>113103</v>
      </c>
      <c r="B4" s="17" t="s">
        <v>47</v>
      </c>
      <c r="C4" s="9" t="s">
        <v>78</v>
      </c>
      <c r="D4" s="17" t="s">
        <v>270</v>
      </c>
      <c r="E4" s="17"/>
      <c r="F4" s="17">
        <v>200</v>
      </c>
      <c r="G4" s="17">
        <v>180</v>
      </c>
      <c r="H4" s="17">
        <v>150</v>
      </c>
    </row>
    <row r="5" spans="1:8" ht="83.25" customHeight="1">
      <c r="A5" s="17">
        <v>113104</v>
      </c>
      <c r="B5" s="17" t="s">
        <v>48</v>
      </c>
      <c r="C5" s="17" t="s">
        <v>81</v>
      </c>
      <c r="D5" s="17" t="s">
        <v>271</v>
      </c>
      <c r="E5" s="17"/>
      <c r="F5" s="17">
        <v>150</v>
      </c>
      <c r="G5" s="17">
        <v>120</v>
      </c>
      <c r="H5" s="17">
        <v>100</v>
      </c>
    </row>
    <row r="6" spans="1:8" ht="83.25" customHeight="1">
      <c r="A6" s="17">
        <v>113105</v>
      </c>
      <c r="B6" s="17" t="s">
        <v>49</v>
      </c>
      <c r="C6" s="9" t="s">
        <v>78</v>
      </c>
      <c r="D6" s="17" t="s">
        <v>272</v>
      </c>
      <c r="E6" s="17"/>
      <c r="F6" s="17">
        <v>300</v>
      </c>
      <c r="G6" s="17">
        <v>250</v>
      </c>
      <c r="H6" s="17">
        <v>200</v>
      </c>
    </row>
    <row r="7" spans="1:8" ht="83.25" customHeight="1">
      <c r="A7" s="17">
        <v>113106</v>
      </c>
      <c r="B7" s="17" t="s">
        <v>50</v>
      </c>
      <c r="C7" s="9" t="s">
        <v>77</v>
      </c>
      <c r="D7" s="17" t="s">
        <v>264</v>
      </c>
      <c r="E7" s="17"/>
      <c r="F7" s="17">
        <v>235</v>
      </c>
      <c r="G7" s="21">
        <v>183.20000000000002</v>
      </c>
      <c r="H7" s="21">
        <v>138.80000000000001</v>
      </c>
    </row>
    <row r="8" spans="1:8" ht="82.5" customHeight="1">
      <c r="A8" s="17">
        <v>113107</v>
      </c>
      <c r="B8" s="17" t="s">
        <v>51</v>
      </c>
      <c r="C8" s="9" t="s">
        <v>77</v>
      </c>
      <c r="D8" s="17" t="s">
        <v>273</v>
      </c>
      <c r="E8" s="17"/>
      <c r="F8" s="17">
        <v>150</v>
      </c>
      <c r="G8" s="17">
        <v>120</v>
      </c>
      <c r="H8" s="17">
        <v>100</v>
      </c>
    </row>
    <row r="9" spans="1:8" ht="152.25" customHeight="1">
      <c r="A9" s="17">
        <v>113108</v>
      </c>
      <c r="B9" s="17" t="s">
        <v>52</v>
      </c>
      <c r="C9" s="9" t="s">
        <v>77</v>
      </c>
      <c r="D9" s="17" t="s">
        <v>274</v>
      </c>
      <c r="E9" s="17"/>
      <c r="F9" s="17">
        <v>2000</v>
      </c>
      <c r="G9" s="17">
        <v>1700</v>
      </c>
      <c r="H9" s="17">
        <v>1400</v>
      </c>
    </row>
    <row r="10" spans="1:8" ht="82.5" customHeight="1">
      <c r="A10" s="17">
        <v>113109</v>
      </c>
      <c r="B10" s="17" t="s">
        <v>342</v>
      </c>
      <c r="C10" s="9" t="s">
        <v>77</v>
      </c>
      <c r="D10" s="17" t="s">
        <v>275</v>
      </c>
      <c r="E10" s="17"/>
      <c r="F10" s="17">
        <v>220</v>
      </c>
      <c r="G10" s="17">
        <v>165</v>
      </c>
      <c r="H10" s="17">
        <v>110</v>
      </c>
    </row>
    <row r="11" spans="1:8" ht="81" customHeight="1">
      <c r="A11" s="17">
        <v>113110</v>
      </c>
      <c r="B11" s="28" t="s">
        <v>343</v>
      </c>
      <c r="C11" s="9" t="s">
        <v>77</v>
      </c>
      <c r="D11" s="28"/>
      <c r="E11" s="3"/>
      <c r="F11" s="28"/>
      <c r="G11" s="28"/>
      <c r="H11" s="28"/>
    </row>
    <row r="12" spans="1:8" ht="65.25" customHeight="1">
      <c r="A12" s="17">
        <v>113111</v>
      </c>
      <c r="B12" s="28" t="s">
        <v>343</v>
      </c>
      <c r="C12" s="9" t="s">
        <v>77</v>
      </c>
      <c r="D12" s="28" t="s">
        <v>349</v>
      </c>
      <c r="E12" s="3"/>
      <c r="F12" s="28">
        <v>36</v>
      </c>
      <c r="G12" s="28">
        <v>27</v>
      </c>
      <c r="H12" s="28"/>
    </row>
    <row r="13" spans="1:8" ht="76.5" customHeight="1">
      <c r="A13" s="17">
        <v>113112</v>
      </c>
      <c r="B13" s="28" t="s">
        <v>343</v>
      </c>
      <c r="C13" s="9" t="s">
        <v>77</v>
      </c>
      <c r="D13" s="28"/>
      <c r="E13" s="3"/>
      <c r="F13" s="28"/>
      <c r="G13" s="28"/>
      <c r="H13" s="28"/>
    </row>
    <row r="14" spans="1:8" ht="66.75" customHeight="1">
      <c r="A14" s="17">
        <v>113113</v>
      </c>
      <c r="B14" s="28" t="s">
        <v>343</v>
      </c>
      <c r="C14" s="9" t="s">
        <v>77</v>
      </c>
      <c r="D14" s="28" t="s">
        <v>345</v>
      </c>
      <c r="E14" s="3"/>
      <c r="F14" s="28">
        <v>34</v>
      </c>
      <c r="G14" s="28">
        <v>26</v>
      </c>
      <c r="H14" s="28"/>
    </row>
    <row r="15" spans="1:8" ht="61.5" customHeight="1">
      <c r="A15" s="17">
        <v>113114</v>
      </c>
      <c r="B15" s="28" t="s">
        <v>343</v>
      </c>
      <c r="C15" s="9" t="s">
        <v>77</v>
      </c>
      <c r="D15" s="28"/>
      <c r="E15" s="3"/>
      <c r="F15" s="28"/>
      <c r="G15" s="28"/>
      <c r="H15" s="28"/>
    </row>
    <row r="16" spans="1:8" ht="54" customHeight="1">
      <c r="A16" s="17">
        <v>113115</v>
      </c>
      <c r="B16" s="28" t="s">
        <v>343</v>
      </c>
      <c r="C16" s="9" t="s">
        <v>77</v>
      </c>
      <c r="D16" s="28" t="s">
        <v>344</v>
      </c>
      <c r="E16" s="3"/>
      <c r="F16" s="28">
        <v>45</v>
      </c>
      <c r="G16" s="28">
        <v>34</v>
      </c>
      <c r="H16" s="28"/>
    </row>
    <row r="17" spans="1:8" ht="53.25" customHeight="1">
      <c r="A17" s="17">
        <v>113116</v>
      </c>
      <c r="B17" s="28" t="s">
        <v>343</v>
      </c>
      <c r="C17" s="9" t="s">
        <v>77</v>
      </c>
      <c r="D17" s="28"/>
      <c r="E17" s="3"/>
      <c r="F17" s="28"/>
      <c r="G17" s="28"/>
      <c r="H17" s="28"/>
    </row>
    <row r="18" spans="1:8" ht="65.25" customHeight="1">
      <c r="A18" s="17">
        <v>113117</v>
      </c>
      <c r="B18" s="28" t="s">
        <v>343</v>
      </c>
      <c r="C18" s="9" t="s">
        <v>77</v>
      </c>
      <c r="D18" s="28"/>
      <c r="E18" s="3"/>
      <c r="F18" s="28"/>
      <c r="G18" s="28"/>
      <c r="H18" s="28"/>
    </row>
    <row r="19" spans="1:8" ht="72" customHeight="1">
      <c r="A19" s="17">
        <v>113118</v>
      </c>
      <c r="B19" s="28" t="s">
        <v>343</v>
      </c>
      <c r="C19" s="9" t="s">
        <v>77</v>
      </c>
      <c r="D19" s="28" t="s">
        <v>348</v>
      </c>
      <c r="E19" s="3"/>
      <c r="F19" s="28">
        <v>74</v>
      </c>
      <c r="G19" s="28">
        <v>55</v>
      </c>
      <c r="H19" s="28"/>
    </row>
    <row r="20" spans="1:8" ht="66.75" customHeight="1">
      <c r="A20" s="17">
        <v>113119</v>
      </c>
      <c r="B20" s="28" t="s">
        <v>343</v>
      </c>
      <c r="C20" s="9" t="s">
        <v>77</v>
      </c>
      <c r="D20" s="28"/>
      <c r="E20" s="3"/>
      <c r="F20" s="28"/>
      <c r="G20" s="28"/>
      <c r="H20" s="28"/>
    </row>
    <row r="21" spans="1:8" ht="71.25" customHeight="1">
      <c r="A21" s="17">
        <v>113120</v>
      </c>
      <c r="B21" s="28" t="s">
        <v>343</v>
      </c>
      <c r="C21" s="9" t="s">
        <v>77</v>
      </c>
      <c r="D21" s="28"/>
      <c r="E21" s="3"/>
      <c r="F21" s="28"/>
      <c r="G21" s="28"/>
      <c r="H21" s="28"/>
    </row>
    <row r="22" spans="1:8" ht="74.25" customHeight="1">
      <c r="A22" s="17">
        <v>113121</v>
      </c>
      <c r="B22" s="28" t="s">
        <v>343</v>
      </c>
      <c r="C22" s="9" t="s">
        <v>77</v>
      </c>
      <c r="D22" s="28"/>
      <c r="E22" s="3"/>
      <c r="F22" s="28"/>
      <c r="G22" s="28"/>
      <c r="H22" s="28"/>
    </row>
    <row r="23" spans="1:8" ht="93" customHeight="1">
      <c r="A23" s="17">
        <v>113122</v>
      </c>
      <c r="B23" s="28" t="s">
        <v>343</v>
      </c>
      <c r="C23" s="9" t="s">
        <v>77</v>
      </c>
      <c r="D23" s="28"/>
      <c r="E23" s="3"/>
      <c r="F23" s="28"/>
      <c r="G23" s="28"/>
      <c r="H23" s="28"/>
    </row>
    <row r="24" spans="1:8" ht="45.75" customHeight="1">
      <c r="A24" s="17">
        <v>113123</v>
      </c>
      <c r="B24" s="28" t="s">
        <v>343</v>
      </c>
      <c r="C24" s="9" t="s">
        <v>77</v>
      </c>
      <c r="D24" s="28" t="s">
        <v>346</v>
      </c>
      <c r="E24" s="3"/>
      <c r="F24" s="28">
        <v>57</v>
      </c>
      <c r="G24" s="28">
        <v>43</v>
      </c>
      <c r="H24" s="28"/>
    </row>
    <row r="25" spans="1:8" ht="92.25" customHeight="1">
      <c r="A25" s="17">
        <v>113124</v>
      </c>
      <c r="B25" s="28" t="s">
        <v>343</v>
      </c>
      <c r="C25" s="9" t="s">
        <v>77</v>
      </c>
      <c r="D25" s="28" t="s">
        <v>347</v>
      </c>
      <c r="E25" s="3"/>
      <c r="F25" s="28">
        <v>19</v>
      </c>
      <c r="G25" s="28">
        <v>14</v>
      </c>
      <c r="H25" s="28"/>
    </row>
    <row r="26" spans="1:8" ht="56.25" customHeight="1">
      <c r="A26" s="17">
        <v>113125</v>
      </c>
      <c r="B26" s="28" t="s">
        <v>370</v>
      </c>
      <c r="C26" s="9" t="s">
        <v>77</v>
      </c>
      <c r="D26" s="28" t="s">
        <v>357</v>
      </c>
      <c r="E26" s="3"/>
      <c r="F26" s="28">
        <v>120</v>
      </c>
      <c r="G26" s="28">
        <v>91</v>
      </c>
      <c r="H26" s="28"/>
    </row>
    <row r="27" spans="1:8" ht="74.25" customHeight="1">
      <c r="A27" s="17">
        <v>113126</v>
      </c>
      <c r="B27" s="28" t="s">
        <v>370</v>
      </c>
      <c r="C27" s="9" t="s">
        <v>77</v>
      </c>
      <c r="D27" s="28" t="s">
        <v>359</v>
      </c>
      <c r="E27" s="3"/>
      <c r="F27" s="28">
        <v>30</v>
      </c>
      <c r="G27" s="28">
        <v>22</v>
      </c>
      <c r="H27" s="28"/>
    </row>
    <row r="28" spans="1:8" ht="62.25" customHeight="1">
      <c r="A28" s="17">
        <v>113127</v>
      </c>
      <c r="B28" s="28" t="s">
        <v>370</v>
      </c>
      <c r="C28" s="9" t="s">
        <v>77</v>
      </c>
      <c r="D28" s="28" t="s">
        <v>353</v>
      </c>
      <c r="E28" s="3"/>
      <c r="F28" s="28">
        <v>96</v>
      </c>
      <c r="G28" s="28">
        <v>72</v>
      </c>
      <c r="H28" s="28"/>
    </row>
    <row r="29" spans="1:8" ht="78" customHeight="1">
      <c r="A29" s="17">
        <v>113128</v>
      </c>
      <c r="B29" s="28" t="s">
        <v>370</v>
      </c>
      <c r="C29" s="9" t="s">
        <v>77</v>
      </c>
      <c r="D29" s="28" t="s">
        <v>356</v>
      </c>
      <c r="E29" s="3"/>
      <c r="F29" s="28">
        <v>192</v>
      </c>
      <c r="G29" s="28">
        <v>144</v>
      </c>
      <c r="H29" s="28"/>
    </row>
    <row r="30" spans="1:8" ht="72" customHeight="1">
      <c r="A30" s="17">
        <v>113129</v>
      </c>
      <c r="B30" s="28" t="s">
        <v>370</v>
      </c>
      <c r="C30" s="9" t="s">
        <v>77</v>
      </c>
      <c r="D30" s="28" t="s">
        <v>360</v>
      </c>
      <c r="E30" s="3"/>
      <c r="F30" s="28">
        <v>27</v>
      </c>
      <c r="G30" s="28">
        <v>20</v>
      </c>
      <c r="H30" s="28"/>
    </row>
    <row r="31" spans="1:8" ht="103.5" customHeight="1">
      <c r="A31" s="17">
        <v>113130</v>
      </c>
      <c r="B31" s="28" t="s">
        <v>370</v>
      </c>
      <c r="C31" s="9" t="s">
        <v>77</v>
      </c>
      <c r="D31" s="28" t="s">
        <v>355</v>
      </c>
      <c r="E31" s="3"/>
      <c r="F31" s="28">
        <v>126</v>
      </c>
      <c r="G31" s="28">
        <v>94</v>
      </c>
      <c r="H31" s="28"/>
    </row>
    <row r="32" spans="1:8" ht="60" customHeight="1">
      <c r="A32" s="17">
        <v>113131</v>
      </c>
      <c r="B32" s="28" t="s">
        <v>370</v>
      </c>
      <c r="C32" s="9" t="s">
        <v>77</v>
      </c>
      <c r="D32" s="28" t="s">
        <v>362</v>
      </c>
      <c r="E32" s="3"/>
      <c r="F32" s="28">
        <v>34</v>
      </c>
      <c r="G32" s="28">
        <v>26</v>
      </c>
      <c r="H32" s="28"/>
    </row>
    <row r="33" spans="1:8" ht="51" customHeight="1">
      <c r="A33" s="17">
        <v>113132</v>
      </c>
      <c r="B33" s="28" t="s">
        <v>370</v>
      </c>
      <c r="C33" s="9" t="s">
        <v>77</v>
      </c>
      <c r="D33" s="28" t="s">
        <v>361</v>
      </c>
      <c r="E33" s="3"/>
      <c r="F33" s="28">
        <v>90</v>
      </c>
      <c r="G33" s="28">
        <v>68</v>
      </c>
      <c r="H33" s="28"/>
    </row>
    <row r="34" spans="1:8" ht="67.5" customHeight="1">
      <c r="A34" s="17">
        <v>113133</v>
      </c>
      <c r="B34" s="28" t="s">
        <v>370</v>
      </c>
      <c r="C34" s="9" t="s">
        <v>77</v>
      </c>
      <c r="D34" s="28" t="s">
        <v>114</v>
      </c>
      <c r="E34" s="3"/>
      <c r="F34" s="28">
        <v>49</v>
      </c>
      <c r="G34" s="28">
        <v>37</v>
      </c>
      <c r="H34" s="28"/>
    </row>
    <row r="35" spans="1:8" ht="51" customHeight="1">
      <c r="A35" s="17">
        <v>113134</v>
      </c>
      <c r="B35" s="28" t="s">
        <v>370</v>
      </c>
      <c r="C35" s="9" t="s">
        <v>77</v>
      </c>
      <c r="D35" s="28" t="s">
        <v>363</v>
      </c>
      <c r="E35" s="3"/>
      <c r="F35" s="28">
        <v>75</v>
      </c>
      <c r="G35" s="28">
        <v>56</v>
      </c>
      <c r="H35" s="28"/>
    </row>
    <row r="36" spans="1:8" ht="91.5" customHeight="1">
      <c r="A36" s="17">
        <v>113135</v>
      </c>
      <c r="B36" s="28" t="s">
        <v>370</v>
      </c>
      <c r="C36" s="9" t="s">
        <v>77</v>
      </c>
      <c r="D36" s="28" t="s">
        <v>354</v>
      </c>
      <c r="E36" s="3"/>
      <c r="F36" s="28">
        <v>98</v>
      </c>
      <c r="G36" s="28">
        <v>74</v>
      </c>
      <c r="H36" s="28"/>
    </row>
    <row r="37" spans="1:8" ht="83.25" customHeight="1">
      <c r="A37" s="17">
        <v>113136</v>
      </c>
      <c r="B37" s="28" t="s">
        <v>370</v>
      </c>
      <c r="C37" s="9" t="s">
        <v>77</v>
      </c>
      <c r="D37" s="28" t="s">
        <v>352</v>
      </c>
      <c r="E37" s="3"/>
      <c r="F37" s="28">
        <v>39</v>
      </c>
      <c r="G37" s="28">
        <v>29</v>
      </c>
      <c r="H37" s="28"/>
    </row>
    <row r="38" spans="1:8" ht="76.5" customHeight="1">
      <c r="A38" s="17">
        <v>113137</v>
      </c>
      <c r="B38" s="28" t="s">
        <v>370</v>
      </c>
      <c r="C38" s="9" t="s">
        <v>77</v>
      </c>
      <c r="D38" s="28" t="s">
        <v>358</v>
      </c>
      <c r="E38" s="3"/>
      <c r="F38" s="28">
        <v>60</v>
      </c>
      <c r="G38" s="28">
        <v>45</v>
      </c>
      <c r="H38" s="28"/>
    </row>
    <row r="39" spans="1:8" ht="40.5" customHeight="1">
      <c r="A39" s="17">
        <v>113138</v>
      </c>
      <c r="B39" s="28" t="s">
        <v>370</v>
      </c>
      <c r="C39" s="9" t="s">
        <v>77</v>
      </c>
      <c r="D39" s="13" t="s">
        <v>364</v>
      </c>
      <c r="E39" s="3"/>
      <c r="F39" s="28">
        <v>125</v>
      </c>
      <c r="G39" s="28">
        <v>94</v>
      </c>
      <c r="H39" s="28"/>
    </row>
    <row r="40" spans="1:8" ht="77.25" customHeight="1">
      <c r="A40" s="17">
        <v>113139</v>
      </c>
      <c r="B40" s="28" t="s">
        <v>370</v>
      </c>
      <c r="C40" s="9" t="s">
        <v>77</v>
      </c>
      <c r="D40" s="28" t="s">
        <v>351</v>
      </c>
      <c r="E40" s="3"/>
      <c r="F40" s="28">
        <v>37</v>
      </c>
      <c r="G40" s="28">
        <v>27</v>
      </c>
      <c r="H40" s="28"/>
    </row>
    <row r="41" spans="1:8" ht="40.5" customHeight="1">
      <c r="A41" s="17">
        <v>113140</v>
      </c>
      <c r="B41" s="28" t="s">
        <v>370</v>
      </c>
      <c r="C41" s="9" t="s">
        <v>77</v>
      </c>
      <c r="D41" s="28" t="s">
        <v>350</v>
      </c>
      <c r="E41" s="3"/>
      <c r="F41" s="28">
        <v>85</v>
      </c>
      <c r="G41" s="28">
        <v>64</v>
      </c>
      <c r="H41" s="28"/>
    </row>
    <row r="42" spans="1:8" ht="103.5" customHeight="1"/>
    <row r="43" spans="1:8" ht="103.5" customHeight="1"/>
    <row r="44" spans="1:8" ht="103.5" customHeight="1"/>
    <row r="45" spans="1:8" ht="103.5" customHeight="1"/>
    <row r="46" spans="1:8" ht="103.5" customHeight="1"/>
    <row r="47" spans="1:8" ht="103.5" customHeight="1"/>
    <row r="48" spans="1:8" ht="103.5" customHeight="1"/>
    <row r="49" ht="103.5" customHeight="1"/>
    <row r="50" ht="103.5" customHeight="1"/>
    <row r="51" ht="103.5" customHeight="1"/>
    <row r="52" ht="103.5" customHeight="1"/>
    <row r="53" ht="103.5" customHeight="1"/>
    <row r="54" ht="103.5" customHeight="1"/>
    <row r="55" ht="103.5" customHeight="1"/>
    <row r="56" ht="103.5" customHeight="1"/>
    <row r="57" ht="103.5" customHeight="1"/>
    <row r="58" ht="103.5" customHeight="1"/>
    <row r="59" ht="103.5" customHeight="1"/>
    <row r="60" ht="103.5" customHeight="1"/>
    <row r="61" ht="103.5" customHeight="1"/>
    <row r="62" ht="103.5" customHeight="1"/>
    <row r="63" ht="103.5" customHeight="1"/>
    <row r="64" ht="103.5" customHeight="1"/>
    <row r="65" ht="103.5" customHeight="1"/>
    <row r="66" ht="103.5" customHeight="1"/>
    <row r="67" ht="103.5" customHeight="1"/>
    <row r="68" ht="103.5" customHeight="1"/>
    <row r="69" ht="103.5" customHeight="1"/>
    <row r="70" ht="103.5" customHeight="1"/>
    <row r="71" ht="103.5" customHeight="1"/>
    <row r="72" ht="103.5" customHeight="1"/>
    <row r="73" ht="103.5" customHeight="1"/>
    <row r="74" ht="103.5" customHeight="1"/>
    <row r="75" ht="103.5" customHeight="1"/>
    <row r="76" ht="103.5" customHeight="1"/>
    <row r="77" ht="103.5" customHeight="1"/>
    <row r="78" ht="103.5" customHeight="1"/>
    <row r="79" ht="103.5" customHeight="1"/>
    <row r="80" ht="103.5" customHeight="1"/>
    <row r="81" ht="103.5" customHeight="1"/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H8"/>
  <sheetViews>
    <sheetView workbookViewId="0">
      <selection activeCell="C15" sqref="C15"/>
    </sheetView>
  </sheetViews>
  <sheetFormatPr defaultRowHeight="15"/>
  <cols>
    <col min="1" max="1" width="14.42578125" customWidth="1"/>
    <col min="2" max="2" width="33.42578125" style="6" customWidth="1"/>
    <col min="3" max="3" width="29.42578125" style="6" customWidth="1"/>
    <col min="4" max="4" width="21.5703125" customWidth="1"/>
    <col min="5" max="5" width="17.28515625" customWidth="1"/>
    <col min="6" max="6" width="13.85546875" bestFit="1" customWidth="1"/>
    <col min="7" max="7" width="17.85546875" bestFit="1" customWidth="1"/>
    <col min="8" max="8" width="18.140625" bestFit="1" customWidth="1"/>
  </cols>
  <sheetData>
    <row r="1" spans="1:8">
      <c r="A1" s="14" t="s">
        <v>0</v>
      </c>
      <c r="B1" s="10" t="s">
        <v>1</v>
      </c>
      <c r="C1" s="10" t="s">
        <v>56</v>
      </c>
      <c r="D1" s="14" t="s">
        <v>2</v>
      </c>
      <c r="E1" s="14" t="s">
        <v>3</v>
      </c>
      <c r="F1" s="14" t="s">
        <v>127</v>
      </c>
      <c r="G1" s="22" t="s">
        <v>128</v>
      </c>
      <c r="H1" s="22" t="s">
        <v>129</v>
      </c>
    </row>
    <row r="2" spans="1:8" ht="60" customHeight="1">
      <c r="A2" s="17">
        <v>114101</v>
      </c>
      <c r="B2" s="9" t="s">
        <v>53</v>
      </c>
      <c r="C2" s="9" t="s">
        <v>77</v>
      </c>
      <c r="D2" s="17" t="s">
        <v>269</v>
      </c>
      <c r="E2" s="17"/>
      <c r="F2" s="17">
        <v>500</v>
      </c>
      <c r="G2" s="17">
        <v>450</v>
      </c>
      <c r="H2" s="17">
        <v>400</v>
      </c>
    </row>
    <row r="3" spans="1:8" ht="132" customHeight="1">
      <c r="A3" s="17">
        <v>114102</v>
      </c>
      <c r="B3" s="9" t="s">
        <v>73</v>
      </c>
      <c r="C3" s="9" t="s">
        <v>77</v>
      </c>
      <c r="D3" s="17" t="s">
        <v>276</v>
      </c>
      <c r="E3" s="17"/>
      <c r="F3" s="17">
        <v>350</v>
      </c>
      <c r="G3" s="17">
        <v>300</v>
      </c>
      <c r="H3" s="17">
        <v>250</v>
      </c>
    </row>
    <row r="4" spans="1:8" ht="112.5" customHeight="1">
      <c r="A4" s="17">
        <v>114103</v>
      </c>
      <c r="B4" s="9" t="s">
        <v>54</v>
      </c>
      <c r="C4" s="9" t="s">
        <v>77</v>
      </c>
      <c r="D4" s="17" t="s">
        <v>276</v>
      </c>
      <c r="E4" s="17"/>
      <c r="F4" s="17">
        <v>350</v>
      </c>
      <c r="G4" s="17">
        <v>300</v>
      </c>
      <c r="H4" s="17">
        <v>250</v>
      </c>
    </row>
    <row r="5" spans="1:8" ht="86.25" customHeight="1">
      <c r="A5" s="17">
        <v>114104</v>
      </c>
      <c r="B5" s="9" t="s">
        <v>73</v>
      </c>
      <c r="C5" s="9" t="s">
        <v>77</v>
      </c>
      <c r="D5" s="17" t="s">
        <v>276</v>
      </c>
      <c r="E5" s="17"/>
      <c r="F5" s="17">
        <v>350</v>
      </c>
      <c r="G5" s="17">
        <v>300</v>
      </c>
      <c r="H5" s="17">
        <v>250</v>
      </c>
    </row>
    <row r="6" spans="1:8" ht="60.75" customHeight="1">
      <c r="A6" s="17">
        <v>114105</v>
      </c>
      <c r="B6" s="9" t="s">
        <v>55</v>
      </c>
      <c r="C6" s="9" t="s">
        <v>77</v>
      </c>
      <c r="D6" s="17" t="s">
        <v>277</v>
      </c>
      <c r="E6" s="17"/>
      <c r="F6" s="17">
        <v>300</v>
      </c>
      <c r="G6" s="17">
        <v>250</v>
      </c>
      <c r="H6" s="17">
        <v>200</v>
      </c>
    </row>
    <row r="7" spans="1:8" ht="86.25" customHeight="1">
      <c r="A7" s="17">
        <v>114106</v>
      </c>
      <c r="B7" s="9" t="s">
        <v>64</v>
      </c>
      <c r="C7" s="9" t="s">
        <v>77</v>
      </c>
      <c r="D7" s="17" t="s">
        <v>278</v>
      </c>
      <c r="E7" s="17"/>
      <c r="F7" s="17">
        <v>100</v>
      </c>
      <c r="G7" s="17">
        <v>80</v>
      </c>
      <c r="H7" s="17">
        <v>50</v>
      </c>
    </row>
    <row r="8" spans="1:8" ht="90" customHeight="1">
      <c r="A8" s="24">
        <v>114107</v>
      </c>
      <c r="B8" s="27" t="s">
        <v>318</v>
      </c>
      <c r="C8" s="2"/>
      <c r="D8" s="3"/>
      <c r="E8" s="3"/>
      <c r="F8" s="3"/>
      <c r="G8" s="3"/>
      <c r="H8" s="3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activeCell="K4" sqref="K4"/>
    </sheetView>
  </sheetViews>
  <sheetFormatPr defaultRowHeight="15"/>
  <cols>
    <col min="1" max="1" width="13" customWidth="1"/>
    <col min="2" max="2" width="21.85546875" customWidth="1"/>
    <col min="3" max="3" width="22.7109375" style="6" customWidth="1"/>
    <col min="4" max="4" width="13.28515625" customWidth="1"/>
    <col min="5" max="5" width="17.85546875" customWidth="1"/>
    <col min="6" max="6" width="13.85546875" style="6" bestFit="1" customWidth="1"/>
    <col min="7" max="7" width="17.85546875" style="6" bestFit="1" customWidth="1"/>
    <col min="8" max="8" width="18.140625" bestFit="1" customWidth="1"/>
  </cols>
  <sheetData>
    <row r="1" spans="1:8">
      <c r="A1" s="1" t="s">
        <v>0</v>
      </c>
      <c r="B1" s="1" t="s">
        <v>1</v>
      </c>
      <c r="C1" s="29" t="s">
        <v>56</v>
      </c>
      <c r="D1" s="1" t="s">
        <v>2</v>
      </c>
      <c r="E1" s="1" t="s">
        <v>3</v>
      </c>
      <c r="F1" s="10" t="s">
        <v>127</v>
      </c>
      <c r="G1" s="31" t="s">
        <v>128</v>
      </c>
      <c r="H1" s="22" t="s">
        <v>129</v>
      </c>
    </row>
    <row r="2" spans="1:8" ht="73.5" customHeight="1">
      <c r="A2" s="8">
        <v>115101</v>
      </c>
      <c r="B2" s="2"/>
      <c r="C2" s="9" t="s">
        <v>78</v>
      </c>
      <c r="D2" s="17" t="s">
        <v>233</v>
      </c>
      <c r="E2" s="3"/>
      <c r="F2" s="30">
        <v>500</v>
      </c>
      <c r="G2" s="30">
        <v>450</v>
      </c>
      <c r="H2" s="30">
        <v>400</v>
      </c>
    </row>
    <row r="3" spans="1:8" ht="80.25" customHeight="1">
      <c r="A3" s="8">
        <v>115102</v>
      </c>
      <c r="B3" s="2" t="s">
        <v>326</v>
      </c>
      <c r="C3" s="9" t="s">
        <v>327</v>
      </c>
      <c r="D3" s="17" t="s">
        <v>234</v>
      </c>
      <c r="E3" s="3"/>
      <c r="F3" s="30">
        <v>200</v>
      </c>
      <c r="G3" s="30">
        <v>180</v>
      </c>
      <c r="H3" s="30">
        <v>150</v>
      </c>
    </row>
    <row r="4" spans="1:8" ht="90" customHeight="1">
      <c r="A4" s="8">
        <v>115103</v>
      </c>
      <c r="B4" s="3" t="s">
        <v>326</v>
      </c>
      <c r="C4" s="9" t="s">
        <v>327</v>
      </c>
      <c r="D4" s="3" t="s">
        <v>325</v>
      </c>
      <c r="E4" s="3"/>
      <c r="F4" s="9" t="s">
        <v>328</v>
      </c>
      <c r="G4" s="9" t="s">
        <v>329</v>
      </c>
      <c r="H4" s="9" t="s">
        <v>369</v>
      </c>
    </row>
    <row r="5" spans="1:8" ht="87" customHeight="1">
      <c r="A5" s="8">
        <v>115104</v>
      </c>
      <c r="B5" s="3" t="s">
        <v>326</v>
      </c>
      <c r="C5" s="9" t="s">
        <v>327</v>
      </c>
      <c r="D5" s="3" t="s">
        <v>325</v>
      </c>
      <c r="E5" s="3"/>
      <c r="F5" s="9" t="s">
        <v>330</v>
      </c>
      <c r="G5" s="9" t="s">
        <v>331</v>
      </c>
      <c r="H5" s="9" t="s">
        <v>369</v>
      </c>
    </row>
    <row r="6" spans="1:8" ht="92.25" customHeight="1">
      <c r="A6" s="8">
        <v>115105</v>
      </c>
      <c r="B6" s="3" t="s">
        <v>326</v>
      </c>
      <c r="C6" s="9" t="s">
        <v>327</v>
      </c>
      <c r="D6" s="3" t="s">
        <v>325</v>
      </c>
      <c r="E6" s="3"/>
      <c r="F6" s="9" t="s">
        <v>328</v>
      </c>
      <c r="G6" s="9" t="s">
        <v>329</v>
      </c>
      <c r="H6" s="9" t="s">
        <v>369</v>
      </c>
    </row>
    <row r="7" spans="1:8" ht="90.75" customHeight="1">
      <c r="A7" s="8">
        <v>115106</v>
      </c>
      <c r="B7" s="3" t="s">
        <v>326</v>
      </c>
      <c r="C7" s="9" t="s">
        <v>327</v>
      </c>
      <c r="D7" s="3" t="s">
        <v>325</v>
      </c>
      <c r="E7" s="3"/>
      <c r="F7" s="9" t="s">
        <v>328</v>
      </c>
      <c r="G7" s="9" t="s">
        <v>329</v>
      </c>
      <c r="H7" s="9" t="s">
        <v>369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H6"/>
  <sheetViews>
    <sheetView topLeftCell="A4" workbookViewId="0">
      <selection activeCell="F10" sqref="F10"/>
    </sheetView>
  </sheetViews>
  <sheetFormatPr defaultRowHeight="15"/>
  <cols>
    <col min="1" max="1" width="12.28515625" customWidth="1"/>
    <col min="2" max="2" width="27" customWidth="1"/>
    <col min="3" max="3" width="22" style="13" customWidth="1"/>
    <col min="4" max="4" width="12.28515625" style="13" customWidth="1"/>
    <col min="5" max="5" width="17.7109375" style="13" customWidth="1"/>
    <col min="6" max="6" width="13.85546875" style="13" bestFit="1" customWidth="1"/>
    <col min="7" max="7" width="17.85546875" style="13" bestFit="1" customWidth="1"/>
    <col min="8" max="8" width="18.140625" style="13" bestFit="1" customWidth="1"/>
  </cols>
  <sheetData>
    <row r="1" spans="1:8">
      <c r="A1" s="1" t="s">
        <v>0</v>
      </c>
      <c r="B1" s="1" t="s">
        <v>1</v>
      </c>
      <c r="C1" s="1" t="s">
        <v>56</v>
      </c>
      <c r="D1" s="1" t="s">
        <v>2</v>
      </c>
      <c r="E1" s="1" t="s">
        <v>3</v>
      </c>
      <c r="F1" s="14" t="s">
        <v>127</v>
      </c>
      <c r="G1" s="22" t="s">
        <v>128</v>
      </c>
      <c r="H1" s="22" t="s">
        <v>129</v>
      </c>
    </row>
    <row r="2" spans="1:8" ht="61.5" customHeight="1">
      <c r="A2" s="8">
        <v>116101</v>
      </c>
      <c r="B2" s="3" t="s">
        <v>74</v>
      </c>
      <c r="C2" s="9" t="s">
        <v>78</v>
      </c>
      <c r="D2" s="28" t="s">
        <v>279</v>
      </c>
      <c r="E2" s="28"/>
      <c r="F2" s="17">
        <v>150</v>
      </c>
      <c r="G2" s="17">
        <v>120</v>
      </c>
      <c r="H2" s="17">
        <v>100</v>
      </c>
    </row>
    <row r="3" spans="1:8" ht="57" customHeight="1">
      <c r="A3" s="8">
        <v>116102</v>
      </c>
      <c r="B3" s="3" t="s">
        <v>74</v>
      </c>
      <c r="C3" s="9" t="s">
        <v>78</v>
      </c>
      <c r="D3" s="28" t="s">
        <v>277</v>
      </c>
      <c r="E3" s="28"/>
      <c r="F3" s="17">
        <v>300</v>
      </c>
      <c r="G3" s="17">
        <v>250</v>
      </c>
      <c r="H3" s="17">
        <v>200</v>
      </c>
    </row>
    <row r="4" spans="1:8" ht="71.25" customHeight="1">
      <c r="A4" s="8">
        <v>116103</v>
      </c>
      <c r="B4" s="3" t="s">
        <v>74</v>
      </c>
      <c r="C4" s="9" t="s">
        <v>77</v>
      </c>
      <c r="D4" s="28" t="s">
        <v>264</v>
      </c>
      <c r="E4" s="28"/>
      <c r="F4" s="17">
        <v>235</v>
      </c>
      <c r="G4" s="21">
        <v>183.20000000000002</v>
      </c>
      <c r="H4" s="21">
        <v>138.80000000000001</v>
      </c>
    </row>
    <row r="5" spans="1:8" ht="84.75" customHeight="1">
      <c r="A5" s="8">
        <v>116104</v>
      </c>
      <c r="B5" s="3" t="s">
        <v>74</v>
      </c>
      <c r="C5" s="9" t="s">
        <v>78</v>
      </c>
      <c r="D5" s="28" t="s">
        <v>270</v>
      </c>
      <c r="E5" s="28"/>
      <c r="F5" s="17">
        <v>200</v>
      </c>
      <c r="G5" s="17">
        <v>180</v>
      </c>
      <c r="H5" s="17">
        <v>150</v>
      </c>
    </row>
    <row r="6" spans="1:8" ht="95.25" customHeight="1">
      <c r="A6" s="26">
        <v>116105</v>
      </c>
      <c r="B6" s="3" t="s">
        <v>74</v>
      </c>
      <c r="C6" s="9" t="s">
        <v>77</v>
      </c>
      <c r="D6" s="28" t="s">
        <v>317</v>
      </c>
      <c r="E6" s="28"/>
      <c r="F6" s="28">
        <v>470</v>
      </c>
      <c r="G6" s="28"/>
      <c r="H6" s="28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23"/>
  <sheetViews>
    <sheetView workbookViewId="0">
      <selection activeCell="B3" sqref="B3"/>
    </sheetView>
  </sheetViews>
  <sheetFormatPr defaultRowHeight="15"/>
  <cols>
    <col min="1" max="1" width="18.28515625" customWidth="1"/>
    <col min="2" max="2" width="29.85546875" customWidth="1"/>
    <col min="3" max="3" width="28.42578125" customWidth="1"/>
    <col min="4" max="4" width="11.85546875" customWidth="1"/>
    <col min="5" max="5" width="15.28515625" customWidth="1"/>
    <col min="6" max="6" width="13.85546875" bestFit="1" customWidth="1"/>
    <col min="7" max="7" width="17.85546875" bestFit="1" customWidth="1"/>
    <col min="8" max="8" width="18.140625" bestFit="1" customWidth="1"/>
  </cols>
  <sheetData>
    <row r="1" spans="1:8">
      <c r="A1" s="1" t="s">
        <v>0</v>
      </c>
      <c r="B1" s="1" t="s">
        <v>1</v>
      </c>
      <c r="C1" s="1" t="s">
        <v>56</v>
      </c>
      <c r="D1" s="1" t="s">
        <v>2</v>
      </c>
      <c r="E1" s="1" t="s">
        <v>3</v>
      </c>
      <c r="F1" s="14" t="s">
        <v>127</v>
      </c>
      <c r="G1" s="22" t="s">
        <v>128</v>
      </c>
      <c r="H1" s="22" t="s">
        <v>129</v>
      </c>
    </row>
    <row r="2" spans="1:8" ht="85.5" customHeight="1">
      <c r="A2" s="8">
        <v>110101</v>
      </c>
      <c r="B2" s="3" t="s">
        <v>28</v>
      </c>
      <c r="C2" s="9" t="s">
        <v>77</v>
      </c>
      <c r="D2" s="3" t="s">
        <v>288</v>
      </c>
      <c r="E2" s="3"/>
      <c r="F2" s="17">
        <v>40</v>
      </c>
      <c r="G2" s="17">
        <v>31</v>
      </c>
      <c r="H2" s="17">
        <v>24</v>
      </c>
    </row>
    <row r="3" spans="1:8" ht="74.25" customHeight="1">
      <c r="A3" s="8">
        <v>110102</v>
      </c>
      <c r="B3" s="3" t="s">
        <v>29</v>
      </c>
      <c r="C3" s="9" t="s">
        <v>77</v>
      </c>
      <c r="D3" s="3" t="s">
        <v>289</v>
      </c>
      <c r="E3" s="3"/>
      <c r="F3" s="17">
        <v>38</v>
      </c>
      <c r="G3" s="17">
        <v>30</v>
      </c>
      <c r="H3" s="17">
        <v>22</v>
      </c>
    </row>
    <row r="4" spans="1:8" ht="79.5" customHeight="1">
      <c r="A4" s="8">
        <v>110103</v>
      </c>
      <c r="B4" s="3" t="s">
        <v>30</v>
      </c>
      <c r="C4" s="9" t="s">
        <v>77</v>
      </c>
      <c r="D4" s="3" t="s">
        <v>286</v>
      </c>
      <c r="E4" s="3"/>
      <c r="F4" s="17">
        <v>39</v>
      </c>
      <c r="G4" s="17">
        <v>31</v>
      </c>
      <c r="H4" s="17">
        <v>23</v>
      </c>
    </row>
    <row r="5" spans="1:8" ht="96" customHeight="1">
      <c r="A5" s="8">
        <v>110104</v>
      </c>
      <c r="B5" s="3" t="s">
        <v>31</v>
      </c>
      <c r="C5" s="9" t="s">
        <v>77</v>
      </c>
      <c r="D5" s="3" t="s">
        <v>286</v>
      </c>
      <c r="E5" s="3"/>
      <c r="F5" s="17">
        <v>19</v>
      </c>
      <c r="G5" s="17">
        <v>15</v>
      </c>
      <c r="H5" s="17">
        <v>12</v>
      </c>
    </row>
    <row r="6" spans="1:8" ht="84" customHeight="1">
      <c r="A6" s="8">
        <v>110105</v>
      </c>
      <c r="B6" s="3" t="s">
        <v>32</v>
      </c>
      <c r="C6" s="9" t="s">
        <v>77</v>
      </c>
      <c r="D6" s="3" t="s">
        <v>287</v>
      </c>
      <c r="E6" s="3"/>
      <c r="F6" s="17">
        <v>28</v>
      </c>
      <c r="G6" s="17">
        <v>22</v>
      </c>
      <c r="H6" s="17">
        <v>17</v>
      </c>
    </row>
    <row r="7" spans="1:8" ht="79.5" customHeight="1">
      <c r="A7" s="8">
        <v>110106</v>
      </c>
      <c r="B7" s="3" t="s">
        <v>33</v>
      </c>
      <c r="C7" s="9" t="s">
        <v>77</v>
      </c>
      <c r="D7" s="3" t="s">
        <v>290</v>
      </c>
      <c r="E7" s="3"/>
      <c r="F7" s="17">
        <v>34</v>
      </c>
      <c r="G7" s="17">
        <v>26</v>
      </c>
      <c r="H7" s="17">
        <v>20</v>
      </c>
    </row>
    <row r="8" spans="1:8" ht="57.75" customHeight="1">
      <c r="A8" s="8">
        <v>110107</v>
      </c>
      <c r="B8" s="3" t="s">
        <v>34</v>
      </c>
      <c r="C8" s="9" t="s">
        <v>77</v>
      </c>
      <c r="D8" s="3" t="s">
        <v>291</v>
      </c>
      <c r="E8" s="3"/>
      <c r="F8" s="17">
        <v>28</v>
      </c>
      <c r="G8" s="17">
        <v>22</v>
      </c>
      <c r="H8" s="17">
        <v>17</v>
      </c>
    </row>
    <row r="9" spans="1:8" ht="64.5" customHeight="1">
      <c r="A9" s="8">
        <v>110108</v>
      </c>
      <c r="B9" s="3" t="s">
        <v>35</v>
      </c>
      <c r="C9" s="9" t="s">
        <v>77</v>
      </c>
      <c r="D9" s="3" t="s">
        <v>292</v>
      </c>
      <c r="E9" s="3"/>
      <c r="F9" s="17">
        <v>27</v>
      </c>
      <c r="G9" s="17">
        <v>21</v>
      </c>
      <c r="H9" s="17">
        <v>16</v>
      </c>
    </row>
    <row r="10" spans="1:8" ht="69.75" customHeight="1">
      <c r="A10" s="8">
        <v>110109</v>
      </c>
      <c r="B10" s="3" t="s">
        <v>36</v>
      </c>
      <c r="C10" s="9" t="s">
        <v>77</v>
      </c>
      <c r="D10" s="3" t="s">
        <v>284</v>
      </c>
      <c r="E10" s="3"/>
      <c r="F10" s="17">
        <v>30</v>
      </c>
      <c r="G10" s="17">
        <v>24</v>
      </c>
      <c r="H10" s="17">
        <v>18</v>
      </c>
    </row>
    <row r="11" spans="1:8" ht="75" customHeight="1">
      <c r="A11" s="8">
        <v>110110</v>
      </c>
      <c r="B11" s="3" t="s">
        <v>37</v>
      </c>
      <c r="C11" s="9" t="s">
        <v>77</v>
      </c>
      <c r="D11" s="3" t="s">
        <v>293</v>
      </c>
      <c r="E11" s="3"/>
      <c r="F11" s="17">
        <v>30</v>
      </c>
      <c r="G11" s="17">
        <v>24</v>
      </c>
      <c r="H11" s="17">
        <v>18</v>
      </c>
    </row>
    <row r="12" spans="1:8" ht="73.5" customHeight="1">
      <c r="A12" s="8">
        <v>110111</v>
      </c>
      <c r="B12" s="3" t="s">
        <v>38</v>
      </c>
      <c r="C12" s="9" t="s">
        <v>77</v>
      </c>
      <c r="D12" s="3" t="s">
        <v>294</v>
      </c>
      <c r="E12" s="3"/>
      <c r="F12" s="17">
        <v>21</v>
      </c>
      <c r="G12" s="17">
        <v>17</v>
      </c>
      <c r="H12" s="17">
        <v>13</v>
      </c>
    </row>
    <row r="13" spans="1:8" ht="90" customHeight="1">
      <c r="A13" s="8">
        <v>110112</v>
      </c>
      <c r="B13" s="3" t="s">
        <v>39</v>
      </c>
      <c r="C13" s="9" t="s">
        <v>77</v>
      </c>
      <c r="D13" s="3" t="s">
        <v>285</v>
      </c>
      <c r="E13" s="3"/>
      <c r="F13" s="17">
        <v>48</v>
      </c>
      <c r="G13" s="17">
        <v>38</v>
      </c>
      <c r="H13" s="17">
        <v>28</v>
      </c>
    </row>
    <row r="14" spans="1:8" ht="73.5" customHeight="1">
      <c r="A14" s="8">
        <v>110113</v>
      </c>
      <c r="B14" s="3" t="s">
        <v>40</v>
      </c>
      <c r="C14" s="9" t="s">
        <v>77</v>
      </c>
      <c r="D14" s="3" t="s">
        <v>290</v>
      </c>
      <c r="E14" s="3"/>
      <c r="F14" s="17">
        <v>34</v>
      </c>
      <c r="G14" s="17">
        <v>26</v>
      </c>
      <c r="H14" s="17">
        <v>20</v>
      </c>
    </row>
    <row r="15" spans="1:8" ht="116.25" customHeight="1">
      <c r="A15" s="8">
        <v>110114</v>
      </c>
      <c r="B15" s="3" t="s">
        <v>41</v>
      </c>
      <c r="C15" s="9" t="s">
        <v>77</v>
      </c>
      <c r="D15" s="3" t="s">
        <v>276</v>
      </c>
      <c r="E15" s="3"/>
      <c r="F15" s="17">
        <v>350</v>
      </c>
      <c r="G15" s="17">
        <v>300</v>
      </c>
      <c r="H15" s="17">
        <v>250</v>
      </c>
    </row>
    <row r="16" spans="1:8" ht="82.5" customHeight="1">
      <c r="A16" s="8">
        <v>110115</v>
      </c>
      <c r="B16" s="3" t="s">
        <v>42</v>
      </c>
      <c r="C16" s="9" t="s">
        <v>78</v>
      </c>
      <c r="D16" s="3" t="s">
        <v>283</v>
      </c>
      <c r="E16" s="3"/>
      <c r="F16" s="17">
        <v>96</v>
      </c>
      <c r="G16" s="17">
        <v>80</v>
      </c>
      <c r="H16" s="17">
        <v>65</v>
      </c>
    </row>
    <row r="17" spans="1:8" ht="93" customHeight="1">
      <c r="A17" s="8">
        <v>110116</v>
      </c>
      <c r="B17" s="3" t="s">
        <v>43</v>
      </c>
      <c r="C17" s="9" t="s">
        <v>77</v>
      </c>
      <c r="D17" s="3" t="s">
        <v>276</v>
      </c>
      <c r="E17" s="3"/>
      <c r="F17" s="17">
        <v>350</v>
      </c>
      <c r="G17" s="17">
        <v>300</v>
      </c>
      <c r="H17" s="17">
        <v>250</v>
      </c>
    </row>
    <row r="18" spans="1:8" ht="73.5" customHeight="1">
      <c r="A18" s="8">
        <v>110117</v>
      </c>
      <c r="B18" s="3" t="s">
        <v>44</v>
      </c>
      <c r="C18" s="9" t="s">
        <v>77</v>
      </c>
      <c r="D18" s="3" t="s">
        <v>276</v>
      </c>
      <c r="E18" s="3"/>
      <c r="F18" s="17">
        <v>350</v>
      </c>
      <c r="G18" s="17">
        <v>300</v>
      </c>
      <c r="H18" s="17">
        <v>250</v>
      </c>
    </row>
    <row r="19" spans="1:8" ht="93.75" customHeight="1">
      <c r="A19" s="8">
        <v>110118</v>
      </c>
      <c r="B19" s="3"/>
      <c r="C19" s="3" t="s">
        <v>102</v>
      </c>
      <c r="D19" s="3" t="s">
        <v>281</v>
      </c>
      <c r="E19" s="3"/>
      <c r="F19" s="21">
        <f>10+4.57*15</f>
        <v>78.550000000000011</v>
      </c>
      <c r="G19" s="21">
        <f>10+4.57*13</f>
        <v>69.41</v>
      </c>
      <c r="H19" s="21">
        <f>10+4.57*11</f>
        <v>60.27</v>
      </c>
    </row>
    <row r="20" spans="1:8" ht="83.25" customHeight="1">
      <c r="A20" s="8">
        <v>110119</v>
      </c>
      <c r="B20" s="3"/>
      <c r="C20" s="9" t="s">
        <v>83</v>
      </c>
      <c r="D20" s="3" t="s">
        <v>282</v>
      </c>
      <c r="E20" s="3"/>
      <c r="F20" s="17">
        <v>120</v>
      </c>
      <c r="G20" s="17">
        <v>100</v>
      </c>
      <c r="H20" s="17">
        <v>80</v>
      </c>
    </row>
    <row r="21" spans="1:8" ht="84.75" customHeight="1">
      <c r="A21" s="8">
        <v>110120</v>
      </c>
      <c r="B21" s="3"/>
      <c r="C21" s="9" t="s">
        <v>78</v>
      </c>
      <c r="D21" s="3" t="s">
        <v>280</v>
      </c>
      <c r="E21" s="3"/>
      <c r="F21" s="21">
        <f>8+5.91*35</f>
        <v>214.85</v>
      </c>
      <c r="G21" s="21">
        <f>8+5.91*28</f>
        <v>173.48000000000002</v>
      </c>
      <c r="H21" s="21">
        <f>8+5.91*21</f>
        <v>132.11000000000001</v>
      </c>
    </row>
    <row r="22" spans="1:8" ht="82.5" customHeight="1">
      <c r="A22" s="8">
        <v>110121</v>
      </c>
      <c r="B22" s="3"/>
      <c r="C22" s="9" t="s">
        <v>77</v>
      </c>
      <c r="D22" s="17" t="s">
        <v>275</v>
      </c>
      <c r="E22" s="3"/>
      <c r="F22" s="17">
        <v>220</v>
      </c>
      <c r="G22" s="17">
        <v>165</v>
      </c>
      <c r="H22" s="17">
        <v>110</v>
      </c>
    </row>
    <row r="23" spans="1:8">
      <c r="A23" s="3"/>
      <c r="B23" s="3"/>
      <c r="C23" s="3"/>
      <c r="D23" s="3"/>
      <c r="E23" s="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1"/>
  <sheetViews>
    <sheetView workbookViewId="0">
      <selection sqref="A1:H1"/>
    </sheetView>
  </sheetViews>
  <sheetFormatPr defaultRowHeight="15"/>
  <cols>
    <col min="1" max="1" width="7" style="16" bestFit="1" customWidth="1"/>
    <col min="2" max="2" width="21.28515625" style="16" customWidth="1"/>
    <col min="3" max="3" width="16.28515625" style="12" bestFit="1" customWidth="1"/>
    <col min="4" max="4" width="13.140625" style="12" bestFit="1" customWidth="1"/>
    <col min="5" max="5" width="17.28515625" style="16" customWidth="1"/>
    <col min="6" max="6" width="13.42578125" style="12" bestFit="1" customWidth="1"/>
    <col min="7" max="7" width="16.85546875" style="16" bestFit="1" customWidth="1"/>
    <col min="8" max="8" width="19.85546875" style="16" bestFit="1" customWidth="1"/>
    <col min="9" max="16384" width="9.140625" style="16"/>
  </cols>
  <sheetData>
    <row r="1" spans="1:8">
      <c r="A1" s="14" t="s">
        <v>0</v>
      </c>
      <c r="B1" s="10" t="s">
        <v>1</v>
      </c>
      <c r="C1" s="10" t="s">
        <v>56</v>
      </c>
      <c r="D1" s="10" t="s">
        <v>75</v>
      </c>
      <c r="E1" s="15" t="s">
        <v>3</v>
      </c>
      <c r="F1" s="10" t="s">
        <v>125</v>
      </c>
      <c r="G1" s="10" t="s">
        <v>263</v>
      </c>
      <c r="H1" s="10" t="s">
        <v>126</v>
      </c>
    </row>
    <row r="2" spans="1:8" ht="75.75" customHeight="1">
      <c r="A2" s="17">
        <v>101101</v>
      </c>
      <c r="B2" s="17" t="s">
        <v>65</v>
      </c>
      <c r="C2" s="9" t="s">
        <v>77</v>
      </c>
      <c r="D2" s="9" t="s">
        <v>103</v>
      </c>
      <c r="E2" s="17"/>
      <c r="F2" s="9">
        <v>31</v>
      </c>
      <c r="G2" s="17">
        <v>26</v>
      </c>
      <c r="H2" s="17">
        <v>22</v>
      </c>
    </row>
    <row r="3" spans="1:8" ht="65.25" customHeight="1">
      <c r="A3" s="17">
        <v>101102</v>
      </c>
      <c r="B3" s="17" t="s">
        <v>65</v>
      </c>
      <c r="C3" s="9" t="s">
        <v>76</v>
      </c>
      <c r="D3" s="9" t="s">
        <v>104</v>
      </c>
      <c r="E3" s="17"/>
      <c r="F3" s="9">
        <v>45</v>
      </c>
      <c r="G3" s="17">
        <v>38</v>
      </c>
      <c r="H3" s="17">
        <v>33</v>
      </c>
    </row>
    <row r="4" spans="1:8" ht="81.75" customHeight="1">
      <c r="A4" s="17">
        <v>101103</v>
      </c>
      <c r="B4" s="17" t="s">
        <v>65</v>
      </c>
      <c r="C4" s="9" t="s">
        <v>76</v>
      </c>
      <c r="D4" s="9" t="s">
        <v>105</v>
      </c>
      <c r="E4" s="17"/>
      <c r="F4" s="9">
        <v>35</v>
      </c>
      <c r="G4" s="17">
        <v>28</v>
      </c>
      <c r="H4" s="17">
        <v>22</v>
      </c>
    </row>
    <row r="5" spans="1:8" ht="69" customHeight="1">
      <c r="A5" s="17">
        <v>101104</v>
      </c>
      <c r="B5" s="17" t="s">
        <v>65</v>
      </c>
      <c r="C5" s="9" t="s">
        <v>79</v>
      </c>
      <c r="D5" s="9" t="s">
        <v>104</v>
      </c>
      <c r="E5" s="17"/>
      <c r="F5" s="9">
        <v>33</v>
      </c>
      <c r="G5" s="17">
        <v>31</v>
      </c>
      <c r="H5" s="17">
        <v>23</v>
      </c>
    </row>
    <row r="6" spans="1:8" ht="78.75" customHeight="1">
      <c r="A6" s="17">
        <v>101105</v>
      </c>
      <c r="B6" s="17" t="s">
        <v>65</v>
      </c>
      <c r="C6" s="9" t="s">
        <v>77</v>
      </c>
      <c r="D6" s="9" t="s">
        <v>104</v>
      </c>
      <c r="E6" s="17"/>
      <c r="F6" s="9">
        <v>31</v>
      </c>
      <c r="G6" s="17">
        <v>26</v>
      </c>
      <c r="H6" s="17">
        <v>22</v>
      </c>
    </row>
    <row r="7" spans="1:8" ht="53.25" customHeight="1">
      <c r="A7" s="17">
        <v>101106</v>
      </c>
      <c r="B7" s="17" t="s">
        <v>65</v>
      </c>
      <c r="C7" s="9" t="s">
        <v>97</v>
      </c>
      <c r="D7" s="9" t="s">
        <v>103</v>
      </c>
      <c r="E7" s="17"/>
      <c r="F7" s="9">
        <v>36</v>
      </c>
      <c r="G7" s="17">
        <v>34</v>
      </c>
      <c r="H7" s="17">
        <v>23</v>
      </c>
    </row>
    <row r="8" spans="1:8" ht="89.25" customHeight="1">
      <c r="A8" s="17">
        <v>101107</v>
      </c>
      <c r="B8" s="17" t="s">
        <v>65</v>
      </c>
      <c r="C8" s="9" t="s">
        <v>97</v>
      </c>
      <c r="D8" s="9" t="s">
        <v>106</v>
      </c>
      <c r="E8" s="18"/>
      <c r="F8" s="11">
        <v>36</v>
      </c>
      <c r="G8" s="17">
        <v>34</v>
      </c>
      <c r="H8" s="17">
        <v>23</v>
      </c>
    </row>
    <row r="9" spans="1:8" ht="82.5" customHeight="1">
      <c r="A9" s="17">
        <v>101108</v>
      </c>
      <c r="B9" s="17" t="s">
        <v>65</v>
      </c>
      <c r="C9" s="9" t="s">
        <v>97</v>
      </c>
      <c r="D9" s="9" t="s">
        <v>107</v>
      </c>
      <c r="E9" s="18"/>
      <c r="F9" s="11">
        <v>36</v>
      </c>
      <c r="G9" s="17">
        <v>34</v>
      </c>
      <c r="H9" s="17">
        <v>23</v>
      </c>
    </row>
    <row r="10" spans="1:8" ht="66.75" customHeight="1">
      <c r="A10" s="17">
        <v>101109</v>
      </c>
      <c r="B10" s="17" t="s">
        <v>65</v>
      </c>
      <c r="C10" s="9" t="s">
        <v>77</v>
      </c>
      <c r="D10" s="9" t="s">
        <v>108</v>
      </c>
      <c r="E10" s="17"/>
      <c r="F10" s="9">
        <v>29</v>
      </c>
      <c r="G10" s="17">
        <v>24</v>
      </c>
      <c r="H10" s="17">
        <v>20</v>
      </c>
    </row>
    <row r="11" spans="1:8" ht="73.5" customHeight="1">
      <c r="A11" s="17">
        <v>101110</v>
      </c>
      <c r="B11" s="17" t="s">
        <v>65</v>
      </c>
      <c r="C11" s="9" t="s">
        <v>98</v>
      </c>
      <c r="D11" s="9" t="s">
        <v>109</v>
      </c>
      <c r="E11" s="17"/>
      <c r="F11" s="9">
        <v>45</v>
      </c>
      <c r="G11" s="17">
        <v>35</v>
      </c>
      <c r="H11" s="17">
        <v>29</v>
      </c>
    </row>
  </sheetData>
  <pageMargins left="0.18" right="0.2" top="0.17" bottom="0.16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6"/>
  <sheetViews>
    <sheetView topLeftCell="A7" workbookViewId="0">
      <selection activeCell="F1" sqref="F1:G1048576"/>
    </sheetView>
  </sheetViews>
  <sheetFormatPr defaultRowHeight="15"/>
  <cols>
    <col min="1" max="1" width="13.140625" style="7" customWidth="1"/>
    <col min="2" max="2" width="26.42578125" style="6" customWidth="1"/>
    <col min="3" max="3" width="30.7109375" style="6" customWidth="1"/>
    <col min="4" max="4" width="16.7109375" customWidth="1"/>
    <col min="5" max="5" width="20.7109375" style="4" customWidth="1"/>
    <col min="6" max="7" width="9.7109375" style="4" hidden="1" customWidth="1"/>
    <col min="8" max="8" width="16.7109375" customWidth="1"/>
    <col min="9" max="9" width="17.85546875" bestFit="1" customWidth="1"/>
    <col min="10" max="10" width="18.140625" bestFit="1" customWidth="1"/>
  </cols>
  <sheetData>
    <row r="1" spans="1:10">
      <c r="A1" s="14" t="s">
        <v>0</v>
      </c>
      <c r="B1" s="10" t="s">
        <v>1</v>
      </c>
      <c r="C1" s="10" t="s">
        <v>56</v>
      </c>
      <c r="D1" s="14" t="s">
        <v>2</v>
      </c>
      <c r="E1" s="15" t="s">
        <v>3</v>
      </c>
      <c r="F1" s="15"/>
      <c r="G1" s="15"/>
      <c r="H1" s="14" t="s">
        <v>127</v>
      </c>
      <c r="I1" s="14" t="s">
        <v>128</v>
      </c>
      <c r="J1" s="14" t="s">
        <v>129</v>
      </c>
    </row>
    <row r="2" spans="1:10" ht="81.75" customHeight="1">
      <c r="A2" s="19">
        <v>102101</v>
      </c>
      <c r="B2" s="9" t="s">
        <v>5</v>
      </c>
      <c r="C2" s="9" t="s">
        <v>77</v>
      </c>
      <c r="D2" s="17" t="s">
        <v>110</v>
      </c>
      <c r="E2" s="20"/>
      <c r="F2" s="20"/>
      <c r="G2" s="20"/>
      <c r="H2" s="17">
        <v>100</v>
      </c>
      <c r="I2" s="17">
        <v>60</v>
      </c>
      <c r="J2" s="17">
        <v>40</v>
      </c>
    </row>
    <row r="3" spans="1:10" ht="69.75" customHeight="1">
      <c r="A3" s="19">
        <v>102102</v>
      </c>
      <c r="B3" s="9" t="s">
        <v>5</v>
      </c>
      <c r="C3" s="9" t="s">
        <v>77</v>
      </c>
      <c r="D3" s="17" t="s">
        <v>110</v>
      </c>
      <c r="E3" s="20"/>
      <c r="F3" s="20"/>
      <c r="G3" s="20"/>
      <c r="H3" s="17">
        <v>100</v>
      </c>
      <c r="I3" s="17">
        <v>60</v>
      </c>
      <c r="J3" s="17">
        <v>40</v>
      </c>
    </row>
    <row r="4" spans="1:10" ht="86.25" customHeight="1">
      <c r="A4" s="19">
        <v>102103</v>
      </c>
      <c r="B4" s="9" t="s">
        <v>66</v>
      </c>
      <c r="C4" s="9" t="s">
        <v>77</v>
      </c>
      <c r="D4" s="17" t="s">
        <v>130</v>
      </c>
      <c r="E4" s="20"/>
      <c r="F4" s="20">
        <f>0.107*0.083</f>
        <v>8.881E-3</v>
      </c>
      <c r="G4" s="20">
        <v>0.32</v>
      </c>
      <c r="H4" s="21">
        <v>15</v>
      </c>
      <c r="I4" s="21">
        <f>200*F4+23*G4</f>
        <v>9.1362000000000005</v>
      </c>
      <c r="J4" s="21">
        <f>200*F4+17*G4</f>
        <v>7.2162000000000006</v>
      </c>
    </row>
    <row r="5" spans="1:10" ht="85.5" customHeight="1">
      <c r="A5" s="19">
        <v>102104</v>
      </c>
      <c r="B5" s="9" t="s">
        <v>66</v>
      </c>
      <c r="C5" s="9" t="s">
        <v>77</v>
      </c>
      <c r="D5" s="17" t="s">
        <v>131</v>
      </c>
      <c r="E5" s="20"/>
      <c r="F5" s="20">
        <f>0.079*0.084</f>
        <v>6.6360000000000004E-3</v>
      </c>
      <c r="G5" s="20">
        <v>0.27</v>
      </c>
      <c r="H5" s="21">
        <v>15</v>
      </c>
      <c r="I5" s="21">
        <f t="shared" ref="I5:I6" si="0">200*F5+23*G5</f>
        <v>7.5372000000000012</v>
      </c>
      <c r="J5" s="21">
        <f t="shared" ref="J5:J6" si="1">200*F5+17*G5</f>
        <v>5.9172000000000002</v>
      </c>
    </row>
    <row r="6" spans="1:10" ht="74.25" customHeight="1">
      <c r="A6" s="19">
        <v>102105</v>
      </c>
      <c r="B6" s="9" t="s">
        <v>4</v>
      </c>
      <c r="C6" s="9" t="s">
        <v>77</v>
      </c>
      <c r="D6" s="17" t="s">
        <v>132</v>
      </c>
      <c r="E6" s="20"/>
      <c r="F6" s="20">
        <f>0.058*0.047</f>
        <v>2.7260000000000001E-3</v>
      </c>
      <c r="G6" s="20">
        <v>0.25</v>
      </c>
      <c r="H6" s="21">
        <v>15</v>
      </c>
      <c r="I6" s="21">
        <f t="shared" si="0"/>
        <v>6.2952000000000004</v>
      </c>
      <c r="J6" s="21">
        <f t="shared" si="1"/>
        <v>4.7952000000000004</v>
      </c>
    </row>
    <row r="7" spans="1:10" ht="64.5" customHeight="1">
      <c r="A7" s="19">
        <v>102106</v>
      </c>
      <c r="B7" s="9" t="s">
        <v>6</v>
      </c>
      <c r="C7" s="9" t="s">
        <v>80</v>
      </c>
      <c r="D7" s="17" t="s">
        <v>111</v>
      </c>
      <c r="E7" s="20"/>
      <c r="F7" s="20"/>
      <c r="G7" s="20"/>
      <c r="H7" s="17">
        <v>50</v>
      </c>
      <c r="I7" s="17">
        <v>40</v>
      </c>
      <c r="J7" s="17">
        <v>30</v>
      </c>
    </row>
    <row r="8" spans="1:10" ht="87.75" customHeight="1">
      <c r="A8" s="19">
        <v>102107</v>
      </c>
      <c r="B8" s="9" t="s">
        <v>7</v>
      </c>
      <c r="C8" s="9" t="s">
        <v>77</v>
      </c>
      <c r="D8" s="17" t="s">
        <v>112</v>
      </c>
      <c r="E8" s="20"/>
      <c r="F8" s="20"/>
      <c r="G8" s="20"/>
      <c r="H8" s="17">
        <v>45</v>
      </c>
      <c r="I8" s="17">
        <v>35</v>
      </c>
      <c r="J8" s="17">
        <v>25</v>
      </c>
    </row>
    <row r="9" spans="1:10" ht="78" customHeight="1">
      <c r="A9" s="19">
        <v>102108</v>
      </c>
      <c r="B9" s="9" t="s">
        <v>70</v>
      </c>
      <c r="C9" s="9" t="s">
        <v>77</v>
      </c>
      <c r="D9" s="17" t="s">
        <v>113</v>
      </c>
      <c r="E9" s="20"/>
      <c r="F9" s="20"/>
      <c r="G9" s="20"/>
      <c r="H9" s="17">
        <v>100</v>
      </c>
      <c r="I9" s="17">
        <v>60</v>
      </c>
      <c r="J9" s="17">
        <v>40</v>
      </c>
    </row>
    <row r="10" spans="1:10" ht="73.5" customHeight="1">
      <c r="A10" s="19">
        <v>102109</v>
      </c>
      <c r="B10" s="9" t="s">
        <v>67</v>
      </c>
      <c r="C10" s="9" t="s">
        <v>77</v>
      </c>
      <c r="D10" s="17" t="s">
        <v>114</v>
      </c>
      <c r="E10" s="20"/>
      <c r="F10" s="20"/>
      <c r="G10" s="20"/>
      <c r="H10" s="17">
        <v>100</v>
      </c>
      <c r="I10" s="17">
        <v>60</v>
      </c>
      <c r="J10" s="17">
        <v>40</v>
      </c>
    </row>
    <row r="11" spans="1:10" ht="74.25" customHeight="1">
      <c r="A11" s="19">
        <v>102110</v>
      </c>
      <c r="B11" s="9" t="s">
        <v>68</v>
      </c>
      <c r="C11" s="9" t="s">
        <v>77</v>
      </c>
      <c r="D11" s="17" t="s">
        <v>115</v>
      </c>
      <c r="E11" s="20"/>
      <c r="F11" s="20"/>
      <c r="G11" s="20"/>
      <c r="H11" s="17">
        <v>50</v>
      </c>
      <c r="I11" s="17">
        <v>40</v>
      </c>
      <c r="J11" s="17">
        <v>30</v>
      </c>
    </row>
    <row r="12" spans="1:10" ht="96" customHeight="1">
      <c r="A12" s="19">
        <v>102111</v>
      </c>
      <c r="B12" s="9" t="s">
        <v>69</v>
      </c>
      <c r="C12" s="9" t="s">
        <v>77</v>
      </c>
      <c r="D12" s="17" t="s">
        <v>116</v>
      </c>
      <c r="E12" s="20"/>
      <c r="F12" s="20"/>
      <c r="G12" s="20"/>
      <c r="H12" s="17">
        <v>45</v>
      </c>
      <c r="I12" s="17">
        <v>35</v>
      </c>
      <c r="J12" s="17">
        <v>25</v>
      </c>
    </row>
    <row r="13" spans="1:10">
      <c r="E13" s="5"/>
      <c r="F13" s="5"/>
      <c r="G13" s="5"/>
    </row>
    <row r="14" spans="1:10">
      <c r="E14" s="5"/>
      <c r="F14" s="5"/>
      <c r="G14" s="5"/>
    </row>
    <row r="15" spans="1:10">
      <c r="E15" s="5"/>
      <c r="F15" s="5"/>
      <c r="G15" s="5"/>
    </row>
    <row r="16" spans="1:10">
      <c r="E16" s="5"/>
      <c r="F16" s="5"/>
      <c r="G16" s="5"/>
    </row>
    <row r="17" spans="5:7">
      <c r="E17" s="5"/>
      <c r="F17" s="5"/>
      <c r="G17" s="5"/>
    </row>
    <row r="18" spans="5:7">
      <c r="E18" s="5"/>
      <c r="F18" s="5"/>
      <c r="G18" s="5"/>
    </row>
    <row r="19" spans="5:7">
      <c r="E19" s="5"/>
      <c r="F19" s="5"/>
      <c r="G19" s="5"/>
    </row>
    <row r="20" spans="5:7">
      <c r="E20" s="5"/>
      <c r="F20" s="5"/>
      <c r="G20" s="5"/>
    </row>
    <row r="21" spans="5:7">
      <c r="E21" s="5"/>
      <c r="F21" s="5"/>
      <c r="G21" s="5"/>
    </row>
    <row r="22" spans="5:7">
      <c r="E22" s="5"/>
      <c r="F22" s="5"/>
      <c r="G22" s="5"/>
    </row>
    <row r="23" spans="5:7">
      <c r="E23" s="5"/>
      <c r="F23" s="5"/>
      <c r="G23" s="5"/>
    </row>
    <row r="24" spans="5:7">
      <c r="E24" s="5"/>
      <c r="F24" s="5"/>
      <c r="G24" s="5"/>
    </row>
    <row r="25" spans="5:7">
      <c r="E25" s="5"/>
      <c r="F25" s="5"/>
      <c r="G25" s="5"/>
    </row>
    <row r="26" spans="5:7">
      <c r="E26" s="5"/>
      <c r="F26" s="5"/>
      <c r="G26" s="5"/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16"/>
  <sheetViews>
    <sheetView topLeftCell="A13" workbookViewId="0">
      <selection activeCell="F10" sqref="F1:G1048576"/>
    </sheetView>
  </sheetViews>
  <sheetFormatPr defaultRowHeight="15"/>
  <cols>
    <col min="1" max="1" width="19.5703125" style="13" customWidth="1"/>
    <col min="2" max="2" width="30.85546875" style="32" customWidth="1"/>
    <col min="3" max="3" width="23.5703125" style="13" customWidth="1"/>
    <col min="4" max="4" width="15.7109375" style="13" customWidth="1"/>
    <col min="5" max="5" width="21" customWidth="1"/>
    <col min="6" max="7" width="0" style="13" hidden="1" customWidth="1"/>
    <col min="8" max="8" width="18.140625" style="13" customWidth="1"/>
    <col min="9" max="9" width="17.5703125" style="34" bestFit="1" customWidth="1"/>
    <col min="10" max="10" width="17.85546875" style="34" bestFit="1" customWidth="1"/>
  </cols>
  <sheetData>
    <row r="1" spans="1:10" ht="18.75" customHeight="1">
      <c r="A1" s="14" t="s">
        <v>0</v>
      </c>
      <c r="B1" s="10" t="s">
        <v>1</v>
      </c>
      <c r="C1" s="14" t="s">
        <v>56</v>
      </c>
      <c r="D1" s="14" t="s">
        <v>2</v>
      </c>
      <c r="E1" s="14" t="s">
        <v>3</v>
      </c>
      <c r="F1" s="17"/>
      <c r="G1" s="17"/>
      <c r="H1" s="14" t="s">
        <v>127</v>
      </c>
      <c r="I1" s="33" t="s">
        <v>128</v>
      </c>
      <c r="J1" s="33" t="s">
        <v>129</v>
      </c>
    </row>
    <row r="2" spans="1:10" ht="66.75" customHeight="1">
      <c r="A2" s="19">
        <v>117101</v>
      </c>
      <c r="B2" s="23" t="s">
        <v>57</v>
      </c>
      <c r="C2" s="9" t="s">
        <v>78</v>
      </c>
      <c r="D2" s="17" t="s">
        <v>134</v>
      </c>
      <c r="E2" s="17"/>
      <c r="F2" s="17">
        <f>0.31*0.221</f>
        <v>6.8510000000000001E-2</v>
      </c>
      <c r="G2" s="17">
        <v>2.35</v>
      </c>
      <c r="H2" s="21">
        <f>200*F2+35*G2</f>
        <v>95.951999999999998</v>
      </c>
      <c r="I2" s="21">
        <f>200*F2+28*G2</f>
        <v>79.501999999999995</v>
      </c>
      <c r="J2" s="21">
        <f>200*F2+21*G2</f>
        <v>63.052</v>
      </c>
    </row>
    <row r="3" spans="1:10" ht="94.5" customHeight="1">
      <c r="A3" s="19">
        <v>117102</v>
      </c>
      <c r="B3" s="23" t="s">
        <v>58</v>
      </c>
      <c r="C3" s="9" t="s">
        <v>78</v>
      </c>
      <c r="D3" s="17" t="s">
        <v>135</v>
      </c>
      <c r="E3" s="17"/>
      <c r="F3" s="17">
        <f>0.416*0.14</f>
        <v>5.824E-2</v>
      </c>
      <c r="G3" s="17">
        <v>3.63</v>
      </c>
      <c r="H3" s="21">
        <f t="shared" ref="H3:H10" si="0">200*F3+35*G3</f>
        <v>138.69800000000001</v>
      </c>
      <c r="I3" s="21">
        <f t="shared" ref="I3:I10" si="1">200*F3+28*G3</f>
        <v>113.288</v>
      </c>
      <c r="J3" s="21">
        <f t="shared" ref="J3:J10" si="2">200*F3+21*G3</f>
        <v>87.878</v>
      </c>
    </row>
    <row r="4" spans="1:10" ht="54" customHeight="1">
      <c r="A4" s="19">
        <v>117103</v>
      </c>
      <c r="B4" s="23" t="s">
        <v>59</v>
      </c>
      <c r="C4" s="9" t="s">
        <v>78</v>
      </c>
      <c r="D4" s="17" t="s">
        <v>136</v>
      </c>
      <c r="E4" s="17"/>
      <c r="F4" s="17">
        <f>0.615*0.138</f>
        <v>8.4870000000000001E-2</v>
      </c>
      <c r="G4" s="17">
        <v>3.41</v>
      </c>
      <c r="H4" s="21">
        <f t="shared" si="0"/>
        <v>136.32400000000001</v>
      </c>
      <c r="I4" s="21">
        <f t="shared" si="1"/>
        <v>112.45400000000001</v>
      </c>
      <c r="J4" s="21">
        <f t="shared" si="2"/>
        <v>88.584000000000003</v>
      </c>
    </row>
    <row r="5" spans="1:10" ht="72" customHeight="1">
      <c r="A5" s="19">
        <v>117104</v>
      </c>
      <c r="B5" s="23" t="s">
        <v>60</v>
      </c>
      <c r="C5" s="9" t="s">
        <v>78</v>
      </c>
      <c r="D5" s="17" t="s">
        <v>137</v>
      </c>
      <c r="E5" s="17"/>
      <c r="F5" s="17">
        <f>0.31*0.221</f>
        <v>6.8510000000000001E-2</v>
      </c>
      <c r="G5" s="17">
        <v>4.3</v>
      </c>
      <c r="H5" s="21">
        <f t="shared" si="0"/>
        <v>164.202</v>
      </c>
      <c r="I5" s="21">
        <f t="shared" si="1"/>
        <v>134.102</v>
      </c>
      <c r="J5" s="21">
        <f t="shared" si="2"/>
        <v>104.002</v>
      </c>
    </row>
    <row r="6" spans="1:10" ht="60" customHeight="1">
      <c r="A6" s="19">
        <v>117105</v>
      </c>
      <c r="B6" s="23" t="s">
        <v>61</v>
      </c>
      <c r="C6" s="9" t="s">
        <v>78</v>
      </c>
      <c r="D6" s="17" t="s">
        <v>138</v>
      </c>
      <c r="E6" s="17"/>
      <c r="F6" s="17">
        <f>0.604*0.133</f>
        <v>8.0332000000000001E-2</v>
      </c>
      <c r="G6" s="17">
        <v>3.53</v>
      </c>
      <c r="H6" s="21">
        <f t="shared" si="0"/>
        <v>139.6164</v>
      </c>
      <c r="I6" s="21">
        <f t="shared" si="1"/>
        <v>114.90639999999999</v>
      </c>
      <c r="J6" s="21">
        <f t="shared" si="2"/>
        <v>90.196399999999997</v>
      </c>
    </row>
    <row r="7" spans="1:10" ht="72.75" customHeight="1">
      <c r="A7" s="19">
        <v>117106</v>
      </c>
      <c r="B7" s="23" t="s">
        <v>62</v>
      </c>
      <c r="C7" s="9" t="s">
        <v>78</v>
      </c>
      <c r="D7" s="17" t="s">
        <v>139</v>
      </c>
      <c r="E7" s="17"/>
      <c r="F7" s="17">
        <f>0.351*0.212</f>
        <v>7.4411999999999992E-2</v>
      </c>
      <c r="G7" s="17">
        <v>2.48</v>
      </c>
      <c r="H7" s="21">
        <f t="shared" si="0"/>
        <v>101.6824</v>
      </c>
      <c r="I7" s="21">
        <f t="shared" si="1"/>
        <v>84.322400000000002</v>
      </c>
      <c r="J7" s="21">
        <f t="shared" si="2"/>
        <v>66.962400000000002</v>
      </c>
    </row>
    <row r="8" spans="1:10" ht="74.25" customHeight="1">
      <c r="A8" s="19">
        <v>117107</v>
      </c>
      <c r="B8" s="23" t="s">
        <v>63</v>
      </c>
      <c r="C8" s="9" t="s">
        <v>78</v>
      </c>
      <c r="D8" s="17" t="s">
        <v>140</v>
      </c>
      <c r="E8" s="17"/>
      <c r="F8" s="17">
        <f>0.499*0.148</f>
        <v>7.3852000000000001E-2</v>
      </c>
      <c r="G8" s="17">
        <v>2.87</v>
      </c>
      <c r="H8" s="21">
        <f t="shared" si="0"/>
        <v>115.2204</v>
      </c>
      <c r="I8" s="21">
        <f t="shared" si="1"/>
        <v>95.130399999999995</v>
      </c>
      <c r="J8" s="21">
        <f t="shared" si="2"/>
        <v>75.040400000000005</v>
      </c>
    </row>
    <row r="9" spans="1:10" ht="54" customHeight="1">
      <c r="A9" s="19">
        <v>117108</v>
      </c>
      <c r="B9" s="23" t="s">
        <v>57</v>
      </c>
      <c r="C9" s="9" t="s">
        <v>78</v>
      </c>
      <c r="D9" s="19" t="s">
        <v>295</v>
      </c>
      <c r="E9" s="17"/>
      <c r="F9" s="19">
        <f>0.142*0.05</f>
        <v>7.0999999999999995E-3</v>
      </c>
      <c r="G9" s="19">
        <v>0.9</v>
      </c>
      <c r="H9" s="21">
        <f t="shared" si="0"/>
        <v>32.92</v>
      </c>
      <c r="I9" s="21">
        <f t="shared" si="1"/>
        <v>26.619999999999997</v>
      </c>
      <c r="J9" s="21">
        <f t="shared" si="2"/>
        <v>20.32</v>
      </c>
    </row>
    <row r="10" spans="1:10" ht="53.25" customHeight="1">
      <c r="A10" s="19">
        <v>117109</v>
      </c>
      <c r="B10" s="23" t="s">
        <v>61</v>
      </c>
      <c r="C10" s="9" t="s">
        <v>78</v>
      </c>
      <c r="D10" s="17" t="s">
        <v>133</v>
      </c>
      <c r="E10" s="17"/>
      <c r="F10" s="17">
        <f>0.162*0.076</f>
        <v>1.2312E-2</v>
      </c>
      <c r="G10" s="17">
        <v>1.25</v>
      </c>
      <c r="H10" s="21">
        <f t="shared" si="0"/>
        <v>46.212400000000002</v>
      </c>
      <c r="I10" s="21">
        <f t="shared" si="1"/>
        <v>37.462400000000002</v>
      </c>
      <c r="J10" s="21">
        <f t="shared" si="2"/>
        <v>28.712399999999999</v>
      </c>
    </row>
    <row r="11" spans="1:10" ht="65.25" customHeight="1">
      <c r="A11" s="19">
        <v>117110</v>
      </c>
      <c r="B11" s="9" t="s">
        <v>323</v>
      </c>
      <c r="C11" s="9" t="s">
        <v>78</v>
      </c>
      <c r="D11" s="17" t="s">
        <v>324</v>
      </c>
      <c r="E11" s="17"/>
      <c r="F11" s="17"/>
      <c r="G11" s="17"/>
      <c r="H11" s="17">
        <v>123</v>
      </c>
      <c r="I11" s="21">
        <f>H11*0.7</f>
        <v>86.1</v>
      </c>
      <c r="J11" s="21">
        <f>H11*0.5</f>
        <v>61.5</v>
      </c>
    </row>
    <row r="12" spans="1:10" ht="48" customHeight="1">
      <c r="A12" s="19">
        <v>117111</v>
      </c>
      <c r="B12" s="27" t="s">
        <v>332</v>
      </c>
      <c r="C12" s="28" t="s">
        <v>337</v>
      </c>
      <c r="D12" s="28" t="s">
        <v>340</v>
      </c>
      <c r="E12" s="3"/>
      <c r="F12" s="28"/>
      <c r="G12" s="28"/>
      <c r="H12" s="28">
        <v>145</v>
      </c>
      <c r="I12" s="21">
        <f>H12*0.7</f>
        <v>101.5</v>
      </c>
      <c r="J12" s="21">
        <f>H12*0.5</f>
        <v>72.5</v>
      </c>
    </row>
    <row r="13" spans="1:10" ht="60" customHeight="1">
      <c r="A13" s="19">
        <v>117112</v>
      </c>
      <c r="B13" s="27" t="s">
        <v>57</v>
      </c>
      <c r="C13" s="28" t="s">
        <v>337</v>
      </c>
      <c r="D13" s="28" t="s">
        <v>339</v>
      </c>
      <c r="E13" s="3"/>
      <c r="F13" s="28"/>
      <c r="G13" s="28"/>
      <c r="H13" s="28">
        <v>92</v>
      </c>
      <c r="I13" s="21">
        <f t="shared" ref="I13:I16" si="3">H13*0.7</f>
        <v>64.399999999999991</v>
      </c>
      <c r="J13" s="21">
        <f t="shared" ref="J13:J16" si="4">H13*0.5</f>
        <v>46</v>
      </c>
    </row>
    <row r="14" spans="1:10" ht="42" customHeight="1">
      <c r="A14" s="19">
        <v>117113</v>
      </c>
      <c r="B14" s="27" t="s">
        <v>333</v>
      </c>
      <c r="C14" s="28" t="s">
        <v>337</v>
      </c>
      <c r="D14" s="28" t="s">
        <v>336</v>
      </c>
      <c r="E14" s="3"/>
      <c r="F14" s="28"/>
      <c r="G14" s="28"/>
      <c r="H14" s="28">
        <v>112</v>
      </c>
      <c r="I14" s="21">
        <f t="shared" si="3"/>
        <v>78.399999999999991</v>
      </c>
      <c r="J14" s="21">
        <f t="shared" si="4"/>
        <v>56</v>
      </c>
    </row>
    <row r="15" spans="1:10" ht="76.5" customHeight="1">
      <c r="A15" s="19">
        <v>117114</v>
      </c>
      <c r="B15" s="27" t="s">
        <v>341</v>
      </c>
      <c r="C15" s="28" t="s">
        <v>337</v>
      </c>
      <c r="D15" s="28" t="s">
        <v>338</v>
      </c>
      <c r="E15" s="3"/>
      <c r="F15" s="28"/>
      <c r="G15" s="28"/>
      <c r="H15" s="28">
        <v>234</v>
      </c>
      <c r="I15" s="21">
        <f t="shared" si="3"/>
        <v>163.79999999999998</v>
      </c>
      <c r="J15" s="21">
        <f t="shared" si="4"/>
        <v>117</v>
      </c>
    </row>
    <row r="16" spans="1:10" ht="42" customHeight="1">
      <c r="A16" s="19">
        <v>117115</v>
      </c>
      <c r="B16" s="27" t="s">
        <v>365</v>
      </c>
      <c r="C16" s="28" t="s">
        <v>337</v>
      </c>
      <c r="D16" s="28" t="s">
        <v>366</v>
      </c>
      <c r="E16" s="3"/>
      <c r="F16" s="28"/>
      <c r="G16" s="28"/>
      <c r="H16" s="28">
        <v>183</v>
      </c>
      <c r="I16" s="21">
        <f t="shared" si="3"/>
        <v>128.1</v>
      </c>
      <c r="J16" s="21">
        <f t="shared" si="4"/>
        <v>91.5</v>
      </c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H14"/>
  <sheetViews>
    <sheetView topLeftCell="A10" workbookViewId="0">
      <selection activeCell="F1" sqref="F1:H1"/>
    </sheetView>
  </sheetViews>
  <sheetFormatPr defaultRowHeight="15"/>
  <cols>
    <col min="1" max="1" width="16" style="7" customWidth="1"/>
    <col min="2" max="2" width="18.7109375" customWidth="1"/>
    <col min="3" max="3" width="29.85546875" customWidth="1"/>
    <col min="4" max="4" width="16.5703125" customWidth="1"/>
    <col min="5" max="5" width="17.85546875" customWidth="1"/>
    <col min="6" max="6" width="16.7109375" bestFit="1" customWidth="1"/>
    <col min="7" max="7" width="17.85546875" bestFit="1" customWidth="1"/>
    <col min="8" max="8" width="18.140625" bestFit="1" customWidth="1"/>
  </cols>
  <sheetData>
    <row r="1" spans="1:8">
      <c r="A1" s="14" t="s">
        <v>0</v>
      </c>
      <c r="B1" s="10" t="s">
        <v>1</v>
      </c>
      <c r="C1" s="10" t="s">
        <v>56</v>
      </c>
      <c r="D1" s="14" t="s">
        <v>2</v>
      </c>
      <c r="E1" s="14" t="s">
        <v>3</v>
      </c>
      <c r="F1" s="14" t="s">
        <v>127</v>
      </c>
      <c r="G1" s="22" t="s">
        <v>128</v>
      </c>
      <c r="H1" s="22" t="s">
        <v>129</v>
      </c>
    </row>
    <row r="2" spans="1:8" ht="57" customHeight="1">
      <c r="A2" s="17">
        <v>103101</v>
      </c>
      <c r="B2" s="17" t="s">
        <v>120</v>
      </c>
      <c r="C2" s="17" t="s">
        <v>90</v>
      </c>
      <c r="D2" s="17" t="s">
        <v>117</v>
      </c>
      <c r="E2" s="17"/>
      <c r="F2" s="17">
        <v>40</v>
      </c>
      <c r="G2" s="17">
        <v>30</v>
      </c>
      <c r="H2" s="17">
        <v>25</v>
      </c>
    </row>
    <row r="3" spans="1:8" ht="69" customHeight="1">
      <c r="A3" s="17">
        <v>103102</v>
      </c>
      <c r="B3" s="17" t="s">
        <v>121</v>
      </c>
      <c r="C3" s="17" t="s">
        <v>76</v>
      </c>
      <c r="D3" s="17" t="s">
        <v>118</v>
      </c>
      <c r="E3" s="17"/>
      <c r="F3" s="17">
        <v>50</v>
      </c>
      <c r="G3" s="17">
        <v>40</v>
      </c>
      <c r="H3" s="17">
        <v>30</v>
      </c>
    </row>
    <row r="4" spans="1:8" ht="50.25" customHeight="1">
      <c r="A4" s="17">
        <v>103103</v>
      </c>
      <c r="B4" s="17" t="s">
        <v>122</v>
      </c>
      <c r="C4" s="17" t="s">
        <v>76</v>
      </c>
      <c r="D4" s="17" t="s">
        <v>119</v>
      </c>
      <c r="E4" s="17"/>
      <c r="F4" s="17">
        <v>540</v>
      </c>
      <c r="G4" s="17">
        <v>405</v>
      </c>
      <c r="H4" s="17">
        <v>270</v>
      </c>
    </row>
    <row r="5" spans="1:8" ht="50.25" customHeight="1">
      <c r="A5" s="17">
        <v>103104</v>
      </c>
      <c r="B5" s="17" t="s">
        <v>123</v>
      </c>
      <c r="C5" s="17" t="s">
        <v>93</v>
      </c>
      <c r="D5" s="17" t="s">
        <v>141</v>
      </c>
      <c r="E5" s="17"/>
      <c r="F5" s="17" t="s">
        <v>142</v>
      </c>
      <c r="G5" s="17" t="s">
        <v>144</v>
      </c>
      <c r="H5" s="17" t="s">
        <v>146</v>
      </c>
    </row>
    <row r="6" spans="1:8" ht="50.25" customHeight="1">
      <c r="A6" s="17">
        <v>103105</v>
      </c>
      <c r="B6" s="17" t="s">
        <v>123</v>
      </c>
      <c r="C6" s="17" t="s">
        <v>93</v>
      </c>
      <c r="D6" s="17" t="s">
        <v>141</v>
      </c>
      <c r="E6" s="17"/>
      <c r="F6" s="17" t="s">
        <v>143</v>
      </c>
      <c r="G6" s="17" t="s">
        <v>145</v>
      </c>
      <c r="H6" s="17" t="s">
        <v>147</v>
      </c>
    </row>
    <row r="7" spans="1:8" ht="47.25" customHeight="1">
      <c r="A7" s="17">
        <v>103106</v>
      </c>
      <c r="B7" s="17" t="s">
        <v>122</v>
      </c>
      <c r="C7" s="9" t="s">
        <v>78</v>
      </c>
      <c r="D7" s="17" t="s">
        <v>119</v>
      </c>
      <c r="E7" s="17"/>
      <c r="F7" s="17">
        <v>405</v>
      </c>
      <c r="G7" s="17">
        <v>315</v>
      </c>
      <c r="H7" s="17">
        <v>203</v>
      </c>
    </row>
    <row r="8" spans="1:8" ht="60.75" customHeight="1">
      <c r="A8" s="17">
        <v>103107</v>
      </c>
      <c r="B8" s="17" t="s">
        <v>120</v>
      </c>
      <c r="C8" s="17" t="s">
        <v>95</v>
      </c>
      <c r="D8" s="17" t="s">
        <v>117</v>
      </c>
      <c r="E8" s="17"/>
      <c r="F8" s="17">
        <v>20</v>
      </c>
      <c r="G8" s="17">
        <v>15</v>
      </c>
      <c r="H8" s="17">
        <v>12</v>
      </c>
    </row>
    <row r="9" spans="1:8" ht="57" customHeight="1">
      <c r="A9" s="17">
        <v>103108</v>
      </c>
      <c r="B9" s="17" t="s">
        <v>124</v>
      </c>
      <c r="C9" s="9" t="s">
        <v>76</v>
      </c>
      <c r="D9" s="17" t="s">
        <v>148</v>
      </c>
      <c r="E9" s="17"/>
      <c r="F9" s="17">
        <v>29</v>
      </c>
      <c r="G9" s="17">
        <v>22</v>
      </c>
      <c r="H9" s="17">
        <v>15</v>
      </c>
    </row>
    <row r="10" spans="1:8" ht="47.25" customHeight="1">
      <c r="A10" s="17">
        <v>103109</v>
      </c>
      <c r="B10" s="17" t="s">
        <v>122</v>
      </c>
      <c r="C10" s="9" t="s">
        <v>76</v>
      </c>
      <c r="D10" s="17" t="s">
        <v>149</v>
      </c>
      <c r="E10" s="17"/>
      <c r="F10" s="17">
        <v>108</v>
      </c>
      <c r="G10" s="17">
        <v>81</v>
      </c>
      <c r="H10" s="17">
        <v>54</v>
      </c>
    </row>
    <row r="11" spans="1:8" ht="71.25" customHeight="1">
      <c r="A11" s="17">
        <v>103110</v>
      </c>
      <c r="B11" s="17" t="s">
        <v>122</v>
      </c>
      <c r="C11" s="9" t="s">
        <v>76</v>
      </c>
      <c r="D11" s="17" t="s">
        <v>150</v>
      </c>
      <c r="E11" s="17"/>
      <c r="F11" s="17">
        <v>198</v>
      </c>
      <c r="G11" s="17">
        <v>149</v>
      </c>
      <c r="H11" s="17">
        <v>99</v>
      </c>
    </row>
    <row r="12" spans="1:8" ht="73.5" customHeight="1">
      <c r="A12" s="17">
        <v>103111</v>
      </c>
      <c r="B12" s="17" t="s">
        <v>124</v>
      </c>
      <c r="C12" s="9" t="s">
        <v>151</v>
      </c>
      <c r="D12" s="17" t="s">
        <v>118</v>
      </c>
      <c r="E12" s="17"/>
      <c r="F12" s="17">
        <v>70</v>
      </c>
      <c r="G12" s="17">
        <v>60</v>
      </c>
      <c r="H12" s="17">
        <v>50</v>
      </c>
    </row>
    <row r="13" spans="1:8" ht="69" customHeight="1">
      <c r="A13" s="17">
        <v>103112</v>
      </c>
      <c r="B13" s="17" t="s">
        <v>122</v>
      </c>
      <c r="C13" s="17" t="s">
        <v>96</v>
      </c>
      <c r="D13" s="17" t="s">
        <v>152</v>
      </c>
      <c r="E13" s="17"/>
      <c r="F13" s="17">
        <v>70</v>
      </c>
      <c r="G13" s="17">
        <v>60</v>
      </c>
      <c r="H13" s="17">
        <v>50</v>
      </c>
    </row>
    <row r="14" spans="1:8" ht="56.25" customHeight="1">
      <c r="A14" s="17">
        <v>103113</v>
      </c>
      <c r="B14" s="17" t="s">
        <v>124</v>
      </c>
      <c r="C14" s="9" t="s">
        <v>151</v>
      </c>
      <c r="D14" s="17" t="s">
        <v>115</v>
      </c>
      <c r="E14" s="17"/>
      <c r="F14" s="17">
        <v>60</v>
      </c>
      <c r="G14" s="17">
        <v>50</v>
      </c>
      <c r="H14" s="17">
        <v>40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H15"/>
  <sheetViews>
    <sheetView topLeftCell="A10" workbookViewId="0">
      <selection activeCell="F12" sqref="F12:H13"/>
    </sheetView>
  </sheetViews>
  <sheetFormatPr defaultRowHeight="15"/>
  <cols>
    <col min="1" max="1" width="15.7109375" customWidth="1"/>
    <col min="2" max="2" width="27.28515625" customWidth="1"/>
    <col min="3" max="3" width="26.28515625" bestFit="1" customWidth="1"/>
    <col min="4" max="4" width="12" customWidth="1"/>
    <col min="5" max="5" width="18.28515625" customWidth="1"/>
    <col min="6" max="6" width="16.7109375" style="13" bestFit="1" customWidth="1"/>
    <col min="7" max="7" width="17.85546875" style="13" bestFit="1" customWidth="1"/>
    <col min="8" max="8" width="18.140625" style="13" bestFit="1" customWidth="1"/>
  </cols>
  <sheetData>
    <row r="1" spans="1:8">
      <c r="A1" s="14" t="s">
        <v>0</v>
      </c>
      <c r="B1" s="10" t="s">
        <v>1</v>
      </c>
      <c r="C1" s="10" t="s">
        <v>56</v>
      </c>
      <c r="D1" s="14" t="s">
        <v>2</v>
      </c>
      <c r="E1" s="14" t="s">
        <v>3</v>
      </c>
      <c r="F1" s="14" t="s">
        <v>127</v>
      </c>
      <c r="G1" s="22" t="s">
        <v>128</v>
      </c>
      <c r="H1" s="22" t="s">
        <v>129</v>
      </c>
    </row>
    <row r="2" spans="1:8" ht="72.75" customHeight="1">
      <c r="A2" s="17">
        <v>104101</v>
      </c>
      <c r="B2" s="17"/>
      <c r="C2" s="9" t="s">
        <v>78</v>
      </c>
      <c r="D2" s="17"/>
      <c r="E2" s="17"/>
      <c r="F2" s="17" t="s">
        <v>155</v>
      </c>
      <c r="G2" s="17" t="s">
        <v>153</v>
      </c>
      <c r="H2" s="17" t="s">
        <v>154</v>
      </c>
    </row>
    <row r="3" spans="1:8" ht="63.75" customHeight="1">
      <c r="A3" s="17">
        <v>104102</v>
      </c>
      <c r="B3" s="17"/>
      <c r="C3" s="17" t="s">
        <v>85</v>
      </c>
      <c r="D3" s="17"/>
      <c r="E3" s="17"/>
      <c r="F3" s="17">
        <v>50</v>
      </c>
      <c r="G3" s="17">
        <v>35</v>
      </c>
      <c r="H3" s="17">
        <v>25</v>
      </c>
    </row>
    <row r="4" spans="1:8" ht="79.5" customHeight="1">
      <c r="A4" s="17">
        <v>104103</v>
      </c>
      <c r="B4" s="17"/>
      <c r="C4" s="17" t="s">
        <v>86</v>
      </c>
      <c r="D4" s="17"/>
      <c r="E4" s="17"/>
      <c r="F4" s="17" t="s">
        <v>157</v>
      </c>
      <c r="G4" s="17" t="s">
        <v>156</v>
      </c>
      <c r="H4" s="17" t="s">
        <v>158</v>
      </c>
    </row>
    <row r="5" spans="1:8" ht="70.5" customHeight="1">
      <c r="A5" s="17">
        <v>104104</v>
      </c>
      <c r="B5" s="17"/>
      <c r="C5" s="17" t="s">
        <v>87</v>
      </c>
      <c r="D5" s="17"/>
      <c r="E5" s="17"/>
      <c r="F5" s="17" t="s">
        <v>159</v>
      </c>
      <c r="G5" s="17" t="s">
        <v>158</v>
      </c>
      <c r="H5" s="17" t="s">
        <v>160</v>
      </c>
    </row>
    <row r="6" spans="1:8" ht="45.75" customHeight="1">
      <c r="A6" s="17">
        <v>104105</v>
      </c>
      <c r="B6" s="17"/>
      <c r="C6" s="17" t="s">
        <v>88</v>
      </c>
      <c r="D6" s="17"/>
      <c r="E6" s="17"/>
      <c r="F6" s="17">
        <v>50</v>
      </c>
      <c r="G6" s="17">
        <v>35</v>
      </c>
      <c r="H6" s="17">
        <v>25</v>
      </c>
    </row>
    <row r="7" spans="1:8" ht="79.5" customHeight="1">
      <c r="A7" s="17">
        <v>104106</v>
      </c>
      <c r="B7" s="17"/>
      <c r="C7" s="17" t="s">
        <v>89</v>
      </c>
      <c r="D7" s="17"/>
      <c r="E7" s="17"/>
      <c r="F7" s="17" t="s">
        <v>155</v>
      </c>
      <c r="G7" s="17" t="s">
        <v>153</v>
      </c>
      <c r="H7" s="17" t="s">
        <v>154</v>
      </c>
    </row>
    <row r="8" spans="1:8" ht="64.5" customHeight="1">
      <c r="A8" s="17">
        <v>104107</v>
      </c>
      <c r="B8" s="17"/>
      <c r="C8" s="17" t="s">
        <v>90</v>
      </c>
      <c r="D8" s="17"/>
      <c r="E8" s="17"/>
      <c r="F8" s="17">
        <v>40</v>
      </c>
      <c r="G8" s="17">
        <v>30</v>
      </c>
      <c r="H8" s="17">
        <v>25</v>
      </c>
    </row>
    <row r="9" spans="1:8" ht="95.25" customHeight="1">
      <c r="A9" s="17">
        <v>104108</v>
      </c>
      <c r="B9" s="17"/>
      <c r="C9" s="17" t="s">
        <v>91</v>
      </c>
      <c r="D9" s="17"/>
      <c r="E9" s="17"/>
      <c r="F9" s="17" t="s">
        <v>155</v>
      </c>
      <c r="G9" s="17" t="s">
        <v>153</v>
      </c>
      <c r="H9" s="17" t="s">
        <v>154</v>
      </c>
    </row>
    <row r="10" spans="1:8" ht="67.5" customHeight="1">
      <c r="A10" s="17">
        <v>104109</v>
      </c>
      <c r="B10" s="17"/>
      <c r="C10" s="17" t="s">
        <v>92</v>
      </c>
      <c r="D10" s="17"/>
      <c r="E10" s="17"/>
      <c r="F10" s="17" t="s">
        <v>155</v>
      </c>
      <c r="G10" s="17" t="s">
        <v>153</v>
      </c>
      <c r="H10" s="17" t="s">
        <v>154</v>
      </c>
    </row>
    <row r="11" spans="1:8" ht="81.75" customHeight="1">
      <c r="A11" s="17">
        <v>104110</v>
      </c>
      <c r="B11" s="17"/>
      <c r="C11" s="17" t="s">
        <v>78</v>
      </c>
      <c r="D11" s="17"/>
      <c r="E11" s="17"/>
      <c r="F11" s="17" t="s">
        <v>155</v>
      </c>
      <c r="G11" s="17" t="s">
        <v>153</v>
      </c>
      <c r="H11" s="17" t="s">
        <v>154</v>
      </c>
    </row>
    <row r="12" spans="1:8" ht="55.5" customHeight="1">
      <c r="A12" s="17">
        <v>104111</v>
      </c>
      <c r="B12" s="17"/>
      <c r="C12" s="17" t="s">
        <v>93</v>
      </c>
      <c r="D12" s="17"/>
      <c r="E12" s="17"/>
      <c r="F12" s="17" t="s">
        <v>142</v>
      </c>
      <c r="G12" s="17" t="s">
        <v>144</v>
      </c>
      <c r="H12" s="17" t="s">
        <v>146</v>
      </c>
    </row>
    <row r="13" spans="1:8" ht="52.5" customHeight="1">
      <c r="A13" s="17">
        <v>104112</v>
      </c>
      <c r="B13" s="17"/>
      <c r="C13" s="17" t="s">
        <v>93</v>
      </c>
      <c r="D13" s="17"/>
      <c r="E13" s="17"/>
      <c r="F13" s="17" t="s">
        <v>142</v>
      </c>
      <c r="G13" s="17" t="s">
        <v>144</v>
      </c>
      <c r="H13" s="17" t="s">
        <v>146</v>
      </c>
    </row>
    <row r="14" spans="1:8" ht="53.25" customHeight="1">
      <c r="A14" s="17">
        <v>104113</v>
      </c>
      <c r="B14" s="17"/>
      <c r="C14" s="17" t="s">
        <v>94</v>
      </c>
      <c r="D14" s="17"/>
      <c r="E14" s="17"/>
      <c r="F14" s="17" t="s">
        <v>155</v>
      </c>
      <c r="G14" s="17" t="s">
        <v>153</v>
      </c>
      <c r="H14" s="17" t="s">
        <v>154</v>
      </c>
    </row>
    <row r="15" spans="1:8" ht="62.25" customHeight="1">
      <c r="A15" s="17">
        <v>104114</v>
      </c>
      <c r="B15" s="17"/>
      <c r="C15" s="17" t="s">
        <v>94</v>
      </c>
      <c r="D15" s="17"/>
      <c r="E15" s="17"/>
      <c r="F15" s="17" t="s">
        <v>155</v>
      </c>
      <c r="G15" s="17" t="s">
        <v>153</v>
      </c>
      <c r="H15" s="17" t="s">
        <v>154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J121"/>
  <sheetViews>
    <sheetView tabSelected="1" topLeftCell="A86" workbookViewId="0">
      <selection activeCell="C19" sqref="C19"/>
    </sheetView>
  </sheetViews>
  <sheetFormatPr defaultRowHeight="15"/>
  <cols>
    <col min="1" max="1" width="18.7109375" customWidth="1"/>
    <col min="2" max="2" width="30.7109375" style="6" customWidth="1"/>
    <col min="3" max="3" width="21.85546875" style="6" customWidth="1"/>
    <col min="4" max="4" width="13" style="6" customWidth="1"/>
    <col min="5" max="5" width="20.140625" customWidth="1"/>
    <col min="6" max="7" width="0" hidden="1" customWidth="1"/>
    <col min="8" max="8" width="13.85546875" style="12" bestFit="1" customWidth="1"/>
    <col min="9" max="9" width="17.85546875" bestFit="1" customWidth="1"/>
    <col min="10" max="10" width="18.140625" bestFit="1" customWidth="1"/>
  </cols>
  <sheetData>
    <row r="1" spans="1:10">
      <c r="A1" s="14" t="s">
        <v>0</v>
      </c>
      <c r="B1" s="10" t="s">
        <v>1</v>
      </c>
      <c r="C1" s="10" t="s">
        <v>56</v>
      </c>
      <c r="D1" s="10" t="s">
        <v>2</v>
      </c>
      <c r="E1" s="14" t="s">
        <v>3</v>
      </c>
      <c r="F1" s="17"/>
      <c r="G1" s="17"/>
      <c r="H1" s="10" t="s">
        <v>127</v>
      </c>
      <c r="I1" s="14" t="s">
        <v>128</v>
      </c>
      <c r="J1" s="14" t="s">
        <v>129</v>
      </c>
    </row>
    <row r="2" spans="1:10" ht="63" customHeight="1">
      <c r="A2" s="17">
        <v>105101</v>
      </c>
      <c r="B2" s="9" t="s">
        <v>71</v>
      </c>
      <c r="C2" s="9" t="s">
        <v>77</v>
      </c>
      <c r="D2" s="9" t="s">
        <v>161</v>
      </c>
      <c r="E2" s="17"/>
      <c r="F2" s="17">
        <f>0.104*0.097</f>
        <v>1.0088E-2</v>
      </c>
      <c r="G2" s="17">
        <v>0.68</v>
      </c>
      <c r="H2" s="30">
        <v>22.4176</v>
      </c>
      <c r="I2" s="21">
        <v>17.657600000000002</v>
      </c>
      <c r="J2" s="21">
        <v>13.5776</v>
      </c>
    </row>
    <row r="3" spans="1:10" ht="63.75" customHeight="1">
      <c r="A3" s="17">
        <v>105102</v>
      </c>
      <c r="B3" s="9" t="s">
        <v>8</v>
      </c>
      <c r="C3" s="9" t="s">
        <v>77</v>
      </c>
      <c r="D3" s="9" t="s">
        <v>162</v>
      </c>
      <c r="E3" s="17"/>
      <c r="F3" s="17">
        <f>0.08*0.099</f>
        <v>7.92E-3</v>
      </c>
      <c r="G3" s="17">
        <v>1.2</v>
      </c>
      <c r="H3" s="30">
        <v>37.584000000000003</v>
      </c>
      <c r="I3" s="21">
        <v>29.183999999999997</v>
      </c>
      <c r="J3" s="21">
        <v>21.983999999999998</v>
      </c>
    </row>
    <row r="4" spans="1:10" ht="58.5" customHeight="1">
      <c r="A4" s="17">
        <v>105103</v>
      </c>
      <c r="B4" s="9" t="s">
        <v>9</v>
      </c>
      <c r="C4" s="9" t="s">
        <v>77</v>
      </c>
      <c r="D4" s="9" t="s">
        <v>163</v>
      </c>
      <c r="E4" s="17"/>
      <c r="F4" s="17">
        <f>0.097*0.098</f>
        <v>9.5060000000000006E-3</v>
      </c>
      <c r="G4" s="17">
        <v>0.62</v>
      </c>
      <c r="H4" s="30">
        <v>20.501200000000001</v>
      </c>
      <c r="I4" s="21">
        <v>16.161200000000001</v>
      </c>
      <c r="J4" s="21">
        <v>12.441199999999998</v>
      </c>
    </row>
    <row r="5" spans="1:10" ht="72.75" customHeight="1">
      <c r="A5" s="17">
        <v>105104</v>
      </c>
      <c r="B5" s="9" t="s">
        <v>10</v>
      </c>
      <c r="C5" s="9" t="s">
        <v>77</v>
      </c>
      <c r="D5" s="9" t="s">
        <v>164</v>
      </c>
      <c r="E5" s="17"/>
      <c r="F5" s="17">
        <f>0.085*0.098</f>
        <v>8.3300000000000006E-3</v>
      </c>
      <c r="G5" s="17">
        <v>1.68</v>
      </c>
      <c r="H5" s="30">
        <v>52.065999999999995</v>
      </c>
      <c r="I5" s="21">
        <v>40.305999999999997</v>
      </c>
      <c r="J5" s="21">
        <v>30.225999999999999</v>
      </c>
    </row>
    <row r="6" spans="1:10" ht="59.25" customHeight="1">
      <c r="A6" s="17">
        <v>105105</v>
      </c>
      <c r="B6" s="9" t="s">
        <v>11</v>
      </c>
      <c r="C6" s="9" t="s">
        <v>77</v>
      </c>
      <c r="D6" s="9" t="s">
        <v>165</v>
      </c>
      <c r="E6" s="17"/>
      <c r="F6" s="17">
        <f>0.098*0.098</f>
        <v>9.6040000000000014E-3</v>
      </c>
      <c r="G6" s="17">
        <v>0.82</v>
      </c>
      <c r="H6" s="30">
        <v>26.520799999999998</v>
      </c>
      <c r="I6" s="21">
        <v>20.780799999999999</v>
      </c>
      <c r="J6" s="21">
        <v>15.860799999999999</v>
      </c>
    </row>
    <row r="7" spans="1:10" ht="83.25" customHeight="1">
      <c r="A7" s="17">
        <v>105106</v>
      </c>
      <c r="B7" s="9" t="s">
        <v>12</v>
      </c>
      <c r="C7" s="9" t="s">
        <v>77</v>
      </c>
      <c r="D7" s="9" t="s">
        <v>166</v>
      </c>
      <c r="E7" s="17"/>
      <c r="F7" s="17">
        <f>0.108*0.1</f>
        <v>1.0800000000000001E-2</v>
      </c>
      <c r="G7" s="17">
        <v>2.09</v>
      </c>
      <c r="H7" s="30">
        <v>64.86</v>
      </c>
      <c r="I7" s="21">
        <v>50.22999999999999</v>
      </c>
      <c r="J7" s="21">
        <v>37.69</v>
      </c>
    </row>
    <row r="8" spans="1:10" ht="78.75" customHeight="1">
      <c r="A8" s="17">
        <v>105107</v>
      </c>
      <c r="B8" s="9" t="s">
        <v>13</v>
      </c>
      <c r="C8" s="9" t="s">
        <v>77</v>
      </c>
      <c r="D8" s="9" t="s">
        <v>167</v>
      </c>
      <c r="E8" s="17"/>
      <c r="F8" s="17">
        <f>0.078*0.107</f>
        <v>8.3459999999999993E-3</v>
      </c>
      <c r="G8" s="17">
        <v>0.65</v>
      </c>
      <c r="H8" s="30">
        <v>21.1692</v>
      </c>
      <c r="I8" s="21">
        <v>16.619199999999999</v>
      </c>
      <c r="J8" s="21">
        <v>12.719200000000001</v>
      </c>
    </row>
    <row r="9" spans="1:10" ht="72.75" customHeight="1">
      <c r="A9" s="17">
        <v>105108</v>
      </c>
      <c r="B9" s="9" t="s">
        <v>14</v>
      </c>
      <c r="C9" s="9" t="s">
        <v>77</v>
      </c>
      <c r="D9" s="9" t="s">
        <v>168</v>
      </c>
      <c r="E9" s="17"/>
      <c r="F9" s="17">
        <f>0.094*0.063</f>
        <v>5.9220000000000002E-3</v>
      </c>
      <c r="G9" s="17">
        <v>0.64</v>
      </c>
      <c r="H9" s="30">
        <v>20.384399999999999</v>
      </c>
      <c r="I9" s="21">
        <v>15.904400000000001</v>
      </c>
      <c r="J9" s="21">
        <v>12.064400000000001</v>
      </c>
    </row>
    <row r="10" spans="1:10" ht="74.25" customHeight="1">
      <c r="A10" s="17">
        <v>105109</v>
      </c>
      <c r="B10" s="9" t="s">
        <v>412</v>
      </c>
      <c r="C10" s="9" t="s">
        <v>77</v>
      </c>
      <c r="D10" s="9" t="s">
        <v>169</v>
      </c>
      <c r="E10" s="17"/>
      <c r="F10" s="17">
        <f>0.08*0.068</f>
        <v>5.4400000000000004E-3</v>
      </c>
      <c r="G10" s="17">
        <v>0.48</v>
      </c>
      <c r="H10" s="30">
        <v>15.488</v>
      </c>
      <c r="I10" s="21">
        <v>12.128</v>
      </c>
      <c r="J10" s="21">
        <v>9.2480000000000011</v>
      </c>
    </row>
    <row r="11" spans="1:10" ht="76.5" customHeight="1">
      <c r="A11" s="17">
        <v>105110</v>
      </c>
      <c r="B11" s="9" t="s">
        <v>412</v>
      </c>
      <c r="C11" s="9" t="s">
        <v>77</v>
      </c>
      <c r="D11" s="9" t="s">
        <v>170</v>
      </c>
      <c r="E11" s="17"/>
      <c r="F11" s="17">
        <f>0.099*0.073</f>
        <v>7.2269999999999999E-3</v>
      </c>
      <c r="G11" s="17">
        <v>0.59</v>
      </c>
      <c r="H11" s="30">
        <v>19.145399999999999</v>
      </c>
      <c r="I11" s="21">
        <v>15.015399999999998</v>
      </c>
      <c r="J11" s="21">
        <v>11.475399999999999</v>
      </c>
    </row>
    <row r="12" spans="1:10" ht="71.25" customHeight="1">
      <c r="A12" s="17">
        <v>105111</v>
      </c>
      <c r="B12" s="9" t="s">
        <v>412</v>
      </c>
      <c r="C12" s="9" t="s">
        <v>77</v>
      </c>
      <c r="D12" s="9" t="s">
        <v>171</v>
      </c>
      <c r="E12" s="17"/>
      <c r="F12" s="17">
        <f>0.106*0.073</f>
        <v>7.7379999999999992E-3</v>
      </c>
      <c r="G12" s="17">
        <v>0.91</v>
      </c>
      <c r="H12" s="30">
        <v>28.8476</v>
      </c>
      <c r="I12" s="21">
        <v>22.477599999999999</v>
      </c>
      <c r="J12" s="21">
        <v>17.017600000000002</v>
      </c>
    </row>
    <row r="13" spans="1:10" ht="66.75" customHeight="1">
      <c r="A13" s="17">
        <v>105112</v>
      </c>
      <c r="B13" s="9" t="s">
        <v>412</v>
      </c>
      <c r="C13" s="9" t="s">
        <v>77</v>
      </c>
      <c r="D13" s="9" t="s">
        <v>172</v>
      </c>
      <c r="E13" s="17"/>
      <c r="F13" s="17">
        <f>0.102*0.069</f>
        <v>7.038E-3</v>
      </c>
      <c r="G13" s="17">
        <v>0.65</v>
      </c>
      <c r="H13" s="30">
        <v>20.907599999999999</v>
      </c>
      <c r="I13" s="21">
        <v>16.357600000000001</v>
      </c>
      <c r="J13" s="21">
        <v>12.457600000000001</v>
      </c>
    </row>
    <row r="14" spans="1:10" ht="69.75" customHeight="1">
      <c r="A14" s="17">
        <v>105113</v>
      </c>
      <c r="B14" s="9" t="s">
        <v>412</v>
      </c>
      <c r="C14" s="9" t="s">
        <v>77</v>
      </c>
      <c r="D14" s="9" t="s">
        <v>173</v>
      </c>
      <c r="E14" s="17"/>
      <c r="F14" s="17">
        <f>0.08*0.076</f>
        <v>6.0800000000000003E-3</v>
      </c>
      <c r="G14" s="17">
        <v>0.7</v>
      </c>
      <c r="H14" s="30">
        <v>22.216000000000001</v>
      </c>
      <c r="I14" s="21">
        <v>17.315999999999999</v>
      </c>
      <c r="J14" s="21">
        <v>13.115999999999998</v>
      </c>
    </row>
    <row r="15" spans="1:10" ht="81" customHeight="1">
      <c r="A15" s="17">
        <v>105114</v>
      </c>
      <c r="B15" s="9" t="s">
        <v>412</v>
      </c>
      <c r="C15" s="9" t="s">
        <v>77</v>
      </c>
      <c r="D15" s="9" t="s">
        <v>174</v>
      </c>
      <c r="E15" s="17"/>
      <c r="F15" s="19">
        <f>0.07*0.102</f>
        <v>7.1400000000000005E-3</v>
      </c>
      <c r="G15" s="19">
        <v>0.68</v>
      </c>
      <c r="H15" s="30">
        <v>21.828000000000003</v>
      </c>
      <c r="I15" s="21">
        <v>17.068000000000001</v>
      </c>
      <c r="J15" s="21">
        <v>12.988000000000001</v>
      </c>
    </row>
    <row r="16" spans="1:10" ht="78" customHeight="1">
      <c r="A16" s="17">
        <v>105115</v>
      </c>
      <c r="B16" s="9" t="s">
        <v>412</v>
      </c>
      <c r="C16" s="9" t="s">
        <v>77</v>
      </c>
      <c r="D16" s="9" t="s">
        <v>175</v>
      </c>
      <c r="E16" s="17"/>
      <c r="F16" s="19">
        <f>0.099*0.065</f>
        <v>6.4350000000000006E-3</v>
      </c>
      <c r="G16" s="19">
        <v>0.57999999999999996</v>
      </c>
      <c r="H16" s="30">
        <v>18.686999999999998</v>
      </c>
      <c r="I16" s="21">
        <v>14.627000000000001</v>
      </c>
      <c r="J16" s="21">
        <v>11.147</v>
      </c>
    </row>
    <row r="17" spans="1:10" ht="70.5" customHeight="1">
      <c r="A17" s="17">
        <v>105116</v>
      </c>
      <c r="B17" s="9" t="s">
        <v>412</v>
      </c>
      <c r="C17" s="9" t="s">
        <v>77</v>
      </c>
      <c r="D17" s="23" t="s">
        <v>176</v>
      </c>
      <c r="E17" s="17"/>
      <c r="F17" s="19">
        <f>0.083*0.068</f>
        <v>5.6440000000000006E-3</v>
      </c>
      <c r="G17" s="19">
        <v>0.89</v>
      </c>
      <c r="H17" s="30">
        <v>27.828800000000001</v>
      </c>
      <c r="I17" s="21">
        <v>21.598799999999997</v>
      </c>
      <c r="J17" s="21">
        <v>16.258800000000001</v>
      </c>
    </row>
    <row r="18" spans="1:10" ht="69" customHeight="1">
      <c r="A18" s="17">
        <v>105117</v>
      </c>
      <c r="B18" s="9" t="s">
        <v>413</v>
      </c>
      <c r="C18" s="9" t="s">
        <v>77</v>
      </c>
      <c r="D18" s="23" t="s">
        <v>296</v>
      </c>
      <c r="E18" s="17"/>
      <c r="F18" s="19">
        <f>0.112*0.1</f>
        <v>1.1200000000000002E-2</v>
      </c>
      <c r="G18" s="19">
        <v>0.4</v>
      </c>
      <c r="H18" s="30">
        <v>15</v>
      </c>
      <c r="I18" s="21">
        <v>11.440000000000001</v>
      </c>
      <c r="J18" s="21">
        <v>9.0400000000000009</v>
      </c>
    </row>
    <row r="19" spans="1:10" ht="78.75" customHeight="1">
      <c r="A19" s="17">
        <v>105118</v>
      </c>
      <c r="B19" s="9" t="s">
        <v>414</v>
      </c>
      <c r="C19" s="9" t="s">
        <v>77</v>
      </c>
      <c r="D19" s="23" t="s">
        <v>297</v>
      </c>
      <c r="E19" s="17"/>
      <c r="F19" s="19">
        <f>0.116*0.211</f>
        <v>2.4476000000000001E-2</v>
      </c>
      <c r="G19" s="19">
        <v>2.68</v>
      </c>
      <c r="H19" s="30">
        <v>85.295200000000008</v>
      </c>
      <c r="I19" s="21">
        <v>66.535200000000003</v>
      </c>
      <c r="J19" s="21">
        <v>50.455200000000005</v>
      </c>
    </row>
    <row r="20" spans="1:10" ht="65.25" customHeight="1">
      <c r="A20" s="17">
        <v>105119</v>
      </c>
      <c r="B20" s="9" t="s">
        <v>411</v>
      </c>
      <c r="C20" s="9" t="s">
        <v>77</v>
      </c>
      <c r="D20" s="23" t="s">
        <v>298</v>
      </c>
      <c r="E20" s="17"/>
      <c r="F20" s="19">
        <f>0.1*0.075</f>
        <v>7.4999999999999997E-3</v>
      </c>
      <c r="G20" s="19">
        <v>0.32</v>
      </c>
      <c r="H20" s="30">
        <v>15</v>
      </c>
      <c r="I20" s="21">
        <v>8.86</v>
      </c>
      <c r="J20" s="21">
        <v>6.94</v>
      </c>
    </row>
    <row r="21" spans="1:10" ht="61.5" customHeight="1">
      <c r="A21" s="17">
        <v>105120</v>
      </c>
      <c r="B21" s="9" t="s">
        <v>411</v>
      </c>
      <c r="C21" s="9" t="s">
        <v>77</v>
      </c>
      <c r="D21" s="23" t="s">
        <v>299</v>
      </c>
      <c r="E21" s="17"/>
      <c r="F21" s="19">
        <f>0.1*0.085</f>
        <v>8.5000000000000006E-3</v>
      </c>
      <c r="G21" s="19">
        <v>0.3</v>
      </c>
      <c r="H21" s="30">
        <v>15</v>
      </c>
      <c r="I21" s="21">
        <v>8.6</v>
      </c>
      <c r="J21" s="21">
        <v>6.8</v>
      </c>
    </row>
    <row r="22" spans="1:10" ht="54" customHeight="1">
      <c r="A22" s="17">
        <v>105121</v>
      </c>
      <c r="B22" s="9" t="s">
        <v>411</v>
      </c>
      <c r="C22" s="9" t="s">
        <v>77</v>
      </c>
      <c r="D22" s="23" t="s">
        <v>300</v>
      </c>
      <c r="E22" s="17"/>
      <c r="F22" s="19">
        <f>0.1*0.053</f>
        <v>5.3E-3</v>
      </c>
      <c r="G22" s="19">
        <v>0.26</v>
      </c>
      <c r="H22" s="30">
        <v>15</v>
      </c>
      <c r="I22" s="21">
        <v>9</v>
      </c>
      <c r="J22" s="21">
        <v>7</v>
      </c>
    </row>
    <row r="23" spans="1:10" ht="53.25" customHeight="1">
      <c r="A23" s="17">
        <v>105122</v>
      </c>
      <c r="B23" s="9" t="s">
        <v>411</v>
      </c>
      <c r="C23" s="9" t="s">
        <v>77</v>
      </c>
      <c r="D23" s="23" t="s">
        <v>301</v>
      </c>
      <c r="E23" s="17"/>
      <c r="F23" s="19">
        <f>0.1*0.054</f>
        <v>5.4000000000000003E-3</v>
      </c>
      <c r="G23" s="19">
        <v>0.26</v>
      </c>
      <c r="H23" s="30">
        <v>15</v>
      </c>
      <c r="I23" s="21">
        <v>9</v>
      </c>
      <c r="J23" s="21">
        <v>7</v>
      </c>
    </row>
    <row r="24" spans="1:10" ht="55.5" customHeight="1">
      <c r="A24" s="17">
        <v>105123</v>
      </c>
      <c r="B24" s="9" t="s">
        <v>411</v>
      </c>
      <c r="C24" s="9" t="s">
        <v>77</v>
      </c>
      <c r="D24" s="23" t="s">
        <v>302</v>
      </c>
      <c r="E24" s="17"/>
      <c r="F24" s="19">
        <f>0.1*0.051</f>
        <v>5.1000000000000004E-3</v>
      </c>
      <c r="G24" s="19">
        <v>0.26</v>
      </c>
      <c r="H24" s="30">
        <v>15</v>
      </c>
      <c r="I24" s="21">
        <v>9</v>
      </c>
      <c r="J24" s="21">
        <v>7</v>
      </c>
    </row>
    <row r="25" spans="1:10" ht="74.25" customHeight="1">
      <c r="A25" s="17">
        <v>105124</v>
      </c>
      <c r="B25" s="9" t="s">
        <v>410</v>
      </c>
      <c r="C25" s="9" t="s">
        <v>77</v>
      </c>
      <c r="D25" s="23" t="s">
        <v>303</v>
      </c>
      <c r="E25" s="17"/>
      <c r="F25" s="19">
        <f>0.068*0.1</f>
        <v>6.8000000000000005E-3</v>
      </c>
      <c r="G25" s="19">
        <v>0.48</v>
      </c>
      <c r="H25" s="30">
        <v>15.759999999999998</v>
      </c>
      <c r="I25" s="21">
        <v>12.399999999999999</v>
      </c>
      <c r="J25" s="21">
        <v>9.52</v>
      </c>
    </row>
    <row r="26" spans="1:10" ht="95.25" customHeight="1">
      <c r="A26" s="17">
        <v>105125</v>
      </c>
      <c r="B26" s="9" t="s">
        <v>409</v>
      </c>
      <c r="C26" s="9" t="s">
        <v>77</v>
      </c>
      <c r="D26" s="23" t="s">
        <v>304</v>
      </c>
      <c r="E26" s="17"/>
      <c r="F26" s="19">
        <f>0.071*0.1</f>
        <v>7.0999999999999995E-3</v>
      </c>
      <c r="G26" s="19">
        <v>0.5</v>
      </c>
      <c r="H26" s="30">
        <v>16.420000000000002</v>
      </c>
      <c r="I26" s="21">
        <v>12.92</v>
      </c>
      <c r="J26" s="21">
        <v>9.92</v>
      </c>
    </row>
    <row r="27" spans="1:10" ht="77.25" customHeight="1">
      <c r="A27" s="17">
        <v>105126</v>
      </c>
      <c r="B27" s="9" t="s">
        <v>408</v>
      </c>
      <c r="C27" s="9" t="s">
        <v>77</v>
      </c>
      <c r="D27" s="9" t="s">
        <v>177</v>
      </c>
      <c r="E27" s="17"/>
      <c r="F27" s="19">
        <f>0.1*0.1</f>
        <v>1.0000000000000002E-2</v>
      </c>
      <c r="G27" s="19">
        <v>0.31</v>
      </c>
      <c r="H27" s="30">
        <v>15</v>
      </c>
      <c r="I27" s="21">
        <v>9.1300000000000008</v>
      </c>
      <c r="J27" s="21">
        <v>7.27</v>
      </c>
    </row>
    <row r="28" spans="1:10" ht="68.25" customHeight="1">
      <c r="A28" s="17">
        <v>105127</v>
      </c>
      <c r="B28" s="9" t="s">
        <v>407</v>
      </c>
      <c r="C28" s="9" t="s">
        <v>77</v>
      </c>
      <c r="D28" s="9" t="s">
        <v>178</v>
      </c>
      <c r="E28" s="17"/>
      <c r="F28" s="17">
        <f>0.097*0.07</f>
        <v>6.7900000000000009E-3</v>
      </c>
      <c r="G28" s="17">
        <v>0.26</v>
      </c>
      <c r="H28" s="30">
        <v>15</v>
      </c>
      <c r="I28" s="21">
        <v>7.338000000000001</v>
      </c>
      <c r="J28" s="21">
        <v>5.7780000000000005</v>
      </c>
    </row>
    <row r="29" spans="1:10" ht="68.25" customHeight="1">
      <c r="A29" s="17">
        <v>105128</v>
      </c>
      <c r="B29" s="9" t="s">
        <v>406</v>
      </c>
      <c r="C29" s="9" t="s">
        <v>77</v>
      </c>
      <c r="D29" s="9" t="s">
        <v>177</v>
      </c>
      <c r="E29" s="17"/>
      <c r="F29" s="17">
        <f>0.1*0.1</f>
        <v>1.0000000000000002E-2</v>
      </c>
      <c r="G29" s="17">
        <v>0.37</v>
      </c>
      <c r="H29" s="30">
        <v>15</v>
      </c>
      <c r="I29" s="21">
        <v>10.51</v>
      </c>
      <c r="J29" s="21">
        <v>8.2900000000000009</v>
      </c>
    </row>
    <row r="30" spans="1:10" ht="74.25" customHeight="1">
      <c r="A30" s="17">
        <v>105129</v>
      </c>
      <c r="B30" s="9" t="s">
        <v>405</v>
      </c>
      <c r="C30" s="9" t="s">
        <v>77</v>
      </c>
      <c r="D30" s="9" t="s">
        <v>179</v>
      </c>
      <c r="E30" s="17"/>
      <c r="F30" s="17">
        <f>0.048*0.048</f>
        <v>2.3040000000000001E-3</v>
      </c>
      <c r="G30" s="17">
        <v>0.16</v>
      </c>
      <c r="H30" s="30">
        <v>10</v>
      </c>
      <c r="I30" s="21">
        <v>6</v>
      </c>
      <c r="J30" s="21">
        <v>3.1808000000000001</v>
      </c>
    </row>
    <row r="31" spans="1:10" ht="61.5" customHeight="1">
      <c r="A31" s="17">
        <v>105130</v>
      </c>
      <c r="B31" s="9" t="s">
        <v>82</v>
      </c>
      <c r="C31" s="9" t="s">
        <v>77</v>
      </c>
      <c r="D31" s="9" t="s">
        <v>180</v>
      </c>
      <c r="E31" s="17"/>
      <c r="F31" s="17">
        <f>0.099*0.079</f>
        <v>7.8209999999999998E-3</v>
      </c>
      <c r="G31" s="17">
        <v>2.0699999999999998</v>
      </c>
      <c r="H31" s="30">
        <v>63.664199999999994</v>
      </c>
      <c r="I31" s="21">
        <v>49.174199999999999</v>
      </c>
      <c r="J31" s="21">
        <v>36.754199999999997</v>
      </c>
    </row>
    <row r="32" spans="1:10" ht="55.5" customHeight="1">
      <c r="A32" s="17">
        <v>105131</v>
      </c>
      <c r="B32" s="9" t="s">
        <v>404</v>
      </c>
      <c r="C32" s="9" t="s">
        <v>77</v>
      </c>
      <c r="D32" s="9" t="s">
        <v>181</v>
      </c>
      <c r="E32" s="17"/>
      <c r="F32" s="17">
        <f>0.109*0.073</f>
        <v>7.9569999999999988E-3</v>
      </c>
      <c r="G32" s="17">
        <v>2.02</v>
      </c>
      <c r="H32" s="30">
        <v>62.191400000000002</v>
      </c>
      <c r="I32" s="21">
        <v>48.051400000000001</v>
      </c>
      <c r="J32" s="21">
        <v>35.931400000000004</v>
      </c>
    </row>
    <row r="33" spans="1:10" ht="67.5" customHeight="1">
      <c r="A33" s="17">
        <v>105132</v>
      </c>
      <c r="B33" s="9" t="s">
        <v>403</v>
      </c>
      <c r="C33" s="9" t="s">
        <v>77</v>
      </c>
      <c r="D33" s="9" t="s">
        <v>182</v>
      </c>
      <c r="E33" s="17"/>
      <c r="F33" s="17">
        <f>0.112*0.089</f>
        <v>9.9679999999999994E-3</v>
      </c>
      <c r="G33" s="17">
        <v>0.49</v>
      </c>
      <c r="H33" s="30">
        <v>16.6936</v>
      </c>
      <c r="I33" s="21">
        <v>13.2636</v>
      </c>
      <c r="J33" s="21">
        <v>10.323599999999999</v>
      </c>
    </row>
    <row r="34" spans="1:10" ht="68.25" customHeight="1">
      <c r="A34" s="17">
        <v>105133</v>
      </c>
      <c r="B34" s="9" t="s">
        <v>403</v>
      </c>
      <c r="C34" s="9" t="s">
        <v>77</v>
      </c>
      <c r="D34" s="9" t="s">
        <v>183</v>
      </c>
      <c r="E34" s="17"/>
      <c r="F34" s="17">
        <f>0.073*0.088</f>
        <v>6.4239999999999992E-3</v>
      </c>
      <c r="G34" s="17">
        <v>0.45</v>
      </c>
      <c r="H34" s="30">
        <v>14.784800000000001</v>
      </c>
      <c r="I34" s="21">
        <v>11.634799999999998</v>
      </c>
      <c r="J34" s="21">
        <v>8.9347999999999992</v>
      </c>
    </row>
    <row r="35" spans="1:10" ht="65.25" customHeight="1">
      <c r="A35" s="17">
        <v>105134</v>
      </c>
      <c r="B35" s="9" t="s">
        <v>403</v>
      </c>
      <c r="C35" s="9" t="s">
        <v>77</v>
      </c>
      <c r="D35" s="9" t="s">
        <v>184</v>
      </c>
      <c r="E35" s="17"/>
      <c r="F35" s="17">
        <f>0.075*0.109</f>
        <v>8.175E-3</v>
      </c>
      <c r="G35" s="17">
        <v>0.37</v>
      </c>
      <c r="H35" s="30">
        <v>12.734999999999999</v>
      </c>
      <c r="I35" s="21">
        <v>10.145</v>
      </c>
      <c r="J35" s="21">
        <v>7.9249999999999998</v>
      </c>
    </row>
    <row r="36" spans="1:10" ht="66.75" customHeight="1">
      <c r="A36" s="17">
        <v>105135</v>
      </c>
      <c r="B36" s="9" t="s">
        <v>403</v>
      </c>
      <c r="C36" s="9" t="s">
        <v>77</v>
      </c>
      <c r="D36" s="9" t="s">
        <v>185</v>
      </c>
      <c r="E36" s="17"/>
      <c r="F36" s="17">
        <f>0.109*0.088</f>
        <v>9.5919999999999998E-3</v>
      </c>
      <c r="G36" s="17">
        <v>0.49</v>
      </c>
      <c r="H36" s="30">
        <v>16.618399999999998</v>
      </c>
      <c r="I36" s="21">
        <v>13.1884</v>
      </c>
      <c r="J36" s="21">
        <v>10.2484</v>
      </c>
    </row>
    <row r="37" spans="1:10" ht="54.75" customHeight="1">
      <c r="A37" s="17">
        <v>105136</v>
      </c>
      <c r="B37" s="9" t="s">
        <v>403</v>
      </c>
      <c r="C37" s="9" t="s">
        <v>77</v>
      </c>
      <c r="D37" s="9" t="s">
        <v>186</v>
      </c>
      <c r="E37" s="17"/>
      <c r="F37" s="17">
        <f>0.093*0.089</f>
        <v>8.2769999999999996E-3</v>
      </c>
      <c r="G37" s="17">
        <v>0.34</v>
      </c>
      <c r="H37" s="30">
        <v>11.855400000000001</v>
      </c>
      <c r="I37" s="21">
        <v>9.4754000000000005</v>
      </c>
      <c r="J37" s="21">
        <v>7.4354000000000005</v>
      </c>
    </row>
    <row r="38" spans="1:10" ht="42.75" customHeight="1">
      <c r="A38" s="17">
        <v>105137</v>
      </c>
      <c r="B38" s="9" t="s">
        <v>402</v>
      </c>
      <c r="C38" s="9" t="s">
        <v>77</v>
      </c>
      <c r="D38" s="9" t="s">
        <v>187</v>
      </c>
      <c r="E38" s="17"/>
      <c r="F38" s="17">
        <f>0.108*0.052</f>
        <v>5.6159999999999995E-3</v>
      </c>
      <c r="G38" s="17">
        <v>0.3</v>
      </c>
      <c r="H38" s="30">
        <v>10.123200000000001</v>
      </c>
      <c r="I38" s="21">
        <v>8.0231999999999992</v>
      </c>
      <c r="J38" s="21">
        <v>6.2231999999999994</v>
      </c>
    </row>
    <row r="39" spans="1:10" ht="36.75" customHeight="1">
      <c r="A39" s="17">
        <v>105138</v>
      </c>
      <c r="B39" s="9" t="s">
        <v>402</v>
      </c>
      <c r="C39" s="9" t="s">
        <v>77</v>
      </c>
      <c r="D39" s="9" t="s">
        <v>188</v>
      </c>
      <c r="E39" s="17"/>
      <c r="F39" s="17">
        <f>0.129*0.04</f>
        <v>5.1600000000000005E-3</v>
      </c>
      <c r="G39" s="17">
        <v>0.28999999999999998</v>
      </c>
      <c r="H39" s="30">
        <v>9.7319999999999993</v>
      </c>
      <c r="I39" s="21">
        <v>7.702</v>
      </c>
      <c r="J39" s="21">
        <v>5.9619999999999997</v>
      </c>
    </row>
    <row r="40" spans="1:10" ht="48.75" customHeight="1">
      <c r="A40" s="17">
        <v>105139</v>
      </c>
      <c r="B40" s="9" t="s">
        <v>402</v>
      </c>
      <c r="C40" s="9" t="s">
        <v>77</v>
      </c>
      <c r="D40" s="9" t="s">
        <v>189</v>
      </c>
      <c r="E40" s="17"/>
      <c r="F40" s="17">
        <f>0.081*0.059</f>
        <v>4.7790000000000003E-3</v>
      </c>
      <c r="G40" s="17">
        <v>0.39</v>
      </c>
      <c r="H40" s="30">
        <v>12.655800000000001</v>
      </c>
      <c r="I40" s="21">
        <v>9.9258000000000006</v>
      </c>
      <c r="J40" s="21">
        <v>7.5857999999999999</v>
      </c>
    </row>
    <row r="41" spans="1:10" ht="39.75" customHeight="1">
      <c r="A41" s="17">
        <v>105140</v>
      </c>
      <c r="B41" s="9" t="s">
        <v>402</v>
      </c>
      <c r="C41" s="9" t="s">
        <v>77</v>
      </c>
      <c r="D41" s="9" t="s">
        <v>190</v>
      </c>
      <c r="E41" s="17"/>
      <c r="F41" s="17">
        <f>0.127*0.045</f>
        <v>5.7149999999999996E-3</v>
      </c>
      <c r="G41" s="17">
        <v>0.33</v>
      </c>
      <c r="H41" s="30">
        <v>11.043000000000001</v>
      </c>
      <c r="I41" s="21">
        <v>8.7330000000000005</v>
      </c>
      <c r="J41" s="21">
        <v>6.7530000000000001</v>
      </c>
    </row>
    <row r="42" spans="1:10" ht="36.75" customHeight="1">
      <c r="A42" s="17">
        <v>105141</v>
      </c>
      <c r="B42" s="9" t="s">
        <v>402</v>
      </c>
      <c r="C42" s="9" t="s">
        <v>77</v>
      </c>
      <c r="D42" s="9" t="s">
        <v>191</v>
      </c>
      <c r="E42" s="17"/>
      <c r="F42" s="17">
        <f>0.106*0.044</f>
        <v>4.6639999999999997E-3</v>
      </c>
      <c r="G42" s="17">
        <v>0.28000000000000003</v>
      </c>
      <c r="H42" s="30">
        <v>9.3328000000000007</v>
      </c>
      <c r="I42" s="21">
        <v>7.3728000000000007</v>
      </c>
      <c r="J42" s="21">
        <v>5.692800000000001</v>
      </c>
    </row>
    <row r="43" spans="1:10" ht="39.75" customHeight="1">
      <c r="A43" s="17">
        <v>105142</v>
      </c>
      <c r="B43" s="9" t="s">
        <v>402</v>
      </c>
      <c r="C43" s="9" t="s">
        <v>77</v>
      </c>
      <c r="D43" s="9" t="s">
        <v>192</v>
      </c>
      <c r="E43" s="17"/>
      <c r="F43" s="17">
        <f>0.119*0.048</f>
        <v>5.7120000000000001E-3</v>
      </c>
      <c r="G43" s="17">
        <v>0.28999999999999998</v>
      </c>
      <c r="H43" s="30">
        <v>9.8423999999999996</v>
      </c>
      <c r="I43" s="21">
        <v>7.8124000000000002</v>
      </c>
      <c r="J43" s="21">
        <v>6.0724</v>
      </c>
    </row>
    <row r="44" spans="1:10" ht="40.5" customHeight="1">
      <c r="A44" s="17">
        <v>105143</v>
      </c>
      <c r="B44" s="9" t="s">
        <v>402</v>
      </c>
      <c r="C44" s="9" t="s">
        <v>77</v>
      </c>
      <c r="D44" s="9" t="s">
        <v>193</v>
      </c>
      <c r="E44" s="17"/>
      <c r="F44" s="17">
        <f>0.108*0.046</f>
        <v>4.9680000000000002E-3</v>
      </c>
      <c r="G44" s="17">
        <v>0.64</v>
      </c>
      <c r="H44" s="30">
        <v>20.1936</v>
      </c>
      <c r="I44" s="21">
        <v>15.713600000000001</v>
      </c>
      <c r="J44" s="21">
        <v>11.873600000000001</v>
      </c>
    </row>
    <row r="45" spans="1:10" ht="37.5" customHeight="1">
      <c r="A45" s="17">
        <v>105144</v>
      </c>
      <c r="B45" s="9" t="s">
        <v>402</v>
      </c>
      <c r="C45" s="9" t="s">
        <v>77</v>
      </c>
      <c r="D45" s="9" t="s">
        <v>194</v>
      </c>
      <c r="E45" s="17"/>
      <c r="F45" s="17">
        <f>0.195*0.043</f>
        <v>8.3850000000000001E-3</v>
      </c>
      <c r="G45" s="17">
        <v>0.67</v>
      </c>
      <c r="H45" s="30">
        <v>21.777000000000001</v>
      </c>
      <c r="I45" s="21">
        <v>17.087</v>
      </c>
      <c r="J45" s="21">
        <v>13.067</v>
      </c>
    </row>
    <row r="46" spans="1:10" ht="45" customHeight="1">
      <c r="A46" s="17">
        <v>105145</v>
      </c>
      <c r="B46" s="9" t="s">
        <v>402</v>
      </c>
      <c r="C46" s="9" t="s">
        <v>77</v>
      </c>
      <c r="D46" s="9" t="s">
        <v>195</v>
      </c>
      <c r="E46" s="17"/>
      <c r="F46" s="17">
        <f>0.078*0.047</f>
        <v>3.666E-3</v>
      </c>
      <c r="G46" s="17">
        <v>0.22</v>
      </c>
      <c r="H46" s="30">
        <v>7.3331999999999997</v>
      </c>
      <c r="I46" s="21">
        <v>5.7931999999999997</v>
      </c>
      <c r="J46" s="21">
        <v>4.4732000000000003</v>
      </c>
    </row>
    <row r="47" spans="1:10" ht="47.25" customHeight="1">
      <c r="A47" s="17">
        <v>105146</v>
      </c>
      <c r="B47" s="9" t="s">
        <v>402</v>
      </c>
      <c r="C47" s="9" t="s">
        <v>77</v>
      </c>
      <c r="D47" s="9" t="s">
        <v>196</v>
      </c>
      <c r="E47" s="17"/>
      <c r="F47" s="17">
        <f>0.09*0.052</f>
        <v>4.6799999999999993E-3</v>
      </c>
      <c r="G47" s="17">
        <v>1.35</v>
      </c>
      <c r="H47" s="30">
        <v>41.436</v>
      </c>
      <c r="I47" s="21">
        <v>31.986000000000001</v>
      </c>
      <c r="J47" s="21">
        <v>23.886000000000003</v>
      </c>
    </row>
    <row r="48" spans="1:10" ht="54" customHeight="1">
      <c r="A48" s="17">
        <v>105147</v>
      </c>
      <c r="B48" s="9" t="s">
        <v>402</v>
      </c>
      <c r="C48" s="9" t="s">
        <v>77</v>
      </c>
      <c r="D48" s="9" t="s">
        <v>197</v>
      </c>
      <c r="E48" s="17"/>
      <c r="F48" s="17">
        <f>0.093*0.055</f>
        <v>5.1149999999999998E-3</v>
      </c>
      <c r="G48" s="17">
        <v>0.42</v>
      </c>
      <c r="H48" s="30">
        <v>13.622999999999999</v>
      </c>
      <c r="I48" s="21">
        <v>10.683</v>
      </c>
      <c r="J48" s="21">
        <v>8.1630000000000003</v>
      </c>
    </row>
    <row r="49" spans="1:10" ht="55.5" customHeight="1">
      <c r="A49" s="17">
        <v>105148</v>
      </c>
      <c r="B49" s="9" t="s">
        <v>402</v>
      </c>
      <c r="C49" s="9" t="s">
        <v>77</v>
      </c>
      <c r="D49" s="9" t="s">
        <v>198</v>
      </c>
      <c r="E49" s="17"/>
      <c r="F49" s="17">
        <f>0.099*0.061</f>
        <v>6.0390000000000001E-3</v>
      </c>
      <c r="G49" s="17">
        <v>0.52</v>
      </c>
      <c r="H49" s="30">
        <v>16.8078</v>
      </c>
      <c r="I49" s="21">
        <v>13.167800000000002</v>
      </c>
      <c r="J49" s="21">
        <v>10.047800000000001</v>
      </c>
    </row>
    <row r="50" spans="1:10" ht="36.75" customHeight="1">
      <c r="A50" s="17">
        <v>105149</v>
      </c>
      <c r="B50" s="9" t="s">
        <v>402</v>
      </c>
      <c r="C50" s="9" t="s">
        <v>77</v>
      </c>
      <c r="D50" s="9" t="s">
        <v>199</v>
      </c>
      <c r="E50" s="17"/>
      <c r="F50" s="17">
        <f>0.126*0.042</f>
        <v>5.2920000000000007E-3</v>
      </c>
      <c r="G50" s="17">
        <v>0.3</v>
      </c>
      <c r="H50" s="30">
        <v>10.058400000000001</v>
      </c>
      <c r="I50" s="21">
        <v>7.9583999999999993</v>
      </c>
      <c r="J50" s="21">
        <v>6.1584000000000003</v>
      </c>
    </row>
    <row r="51" spans="1:10" ht="61.5" customHeight="1">
      <c r="A51" s="17">
        <v>105150</v>
      </c>
      <c r="B51" s="9" t="s">
        <v>401</v>
      </c>
      <c r="C51" s="9" t="s">
        <v>77</v>
      </c>
      <c r="D51" s="9" t="s">
        <v>200</v>
      </c>
      <c r="E51" s="17"/>
      <c r="F51" s="17">
        <f>0.096*0.073</f>
        <v>7.0079999999999995E-3</v>
      </c>
      <c r="G51" s="17">
        <v>0.32</v>
      </c>
      <c r="H51" s="30">
        <v>11.0016</v>
      </c>
      <c r="I51" s="21">
        <v>8.7615999999999996</v>
      </c>
      <c r="J51" s="21">
        <v>6.8416000000000006</v>
      </c>
    </row>
    <row r="52" spans="1:10" ht="69.75" customHeight="1">
      <c r="A52" s="17">
        <v>105151</v>
      </c>
      <c r="B52" s="9" t="s">
        <v>401</v>
      </c>
      <c r="C52" s="9" t="s">
        <v>77</v>
      </c>
      <c r="D52" s="9" t="s">
        <v>201</v>
      </c>
      <c r="E52" s="17"/>
      <c r="F52" s="17">
        <f>0.098*0.095</f>
        <v>9.3100000000000006E-3</v>
      </c>
      <c r="G52" s="17">
        <v>0.47</v>
      </c>
      <c r="H52" s="30">
        <v>15.962</v>
      </c>
      <c r="I52" s="21">
        <v>12.671999999999999</v>
      </c>
      <c r="J52" s="21">
        <v>9.8520000000000003</v>
      </c>
    </row>
    <row r="53" spans="1:10" ht="69.75" customHeight="1">
      <c r="A53" s="17">
        <v>105152</v>
      </c>
      <c r="B53" s="9" t="s">
        <v>401</v>
      </c>
      <c r="C53" s="9" t="s">
        <v>77</v>
      </c>
      <c r="D53" s="9" t="s">
        <v>202</v>
      </c>
      <c r="E53" s="17"/>
      <c r="F53" s="17">
        <f>0.065*0.106</f>
        <v>6.8900000000000003E-3</v>
      </c>
      <c r="G53" s="17">
        <v>0.34</v>
      </c>
      <c r="H53" s="30">
        <v>11.578000000000001</v>
      </c>
      <c r="I53" s="21">
        <v>9.1980000000000004</v>
      </c>
      <c r="J53" s="21">
        <v>7.1580000000000004</v>
      </c>
    </row>
    <row r="54" spans="1:10" ht="38.25" customHeight="1">
      <c r="A54" s="17">
        <v>105153</v>
      </c>
      <c r="B54" s="9" t="s">
        <v>401</v>
      </c>
      <c r="C54" s="9" t="s">
        <v>77</v>
      </c>
      <c r="D54" s="9" t="s">
        <v>203</v>
      </c>
      <c r="E54" s="17"/>
      <c r="F54" s="17">
        <f>0.145*0.046</f>
        <v>6.6699999999999997E-3</v>
      </c>
      <c r="G54" s="17">
        <v>0.4</v>
      </c>
      <c r="H54" s="30">
        <v>13.334</v>
      </c>
      <c r="I54" s="21">
        <v>10.534000000000001</v>
      </c>
      <c r="J54" s="21">
        <v>8.1340000000000003</v>
      </c>
    </row>
    <row r="55" spans="1:10" ht="52.5" customHeight="1">
      <c r="A55" s="17">
        <v>105154</v>
      </c>
      <c r="B55" s="9" t="s">
        <v>401</v>
      </c>
      <c r="C55" s="9" t="s">
        <v>77</v>
      </c>
      <c r="D55" s="9" t="s">
        <v>204</v>
      </c>
      <c r="E55" s="17"/>
      <c r="F55" s="17">
        <f>0.143*0.072</f>
        <v>1.0295999999999998E-2</v>
      </c>
      <c r="G55" s="17">
        <v>0.4</v>
      </c>
      <c r="H55" s="30">
        <v>14.059200000000001</v>
      </c>
      <c r="I55" s="21">
        <v>11.2592</v>
      </c>
      <c r="J55" s="21">
        <v>8.8592000000000013</v>
      </c>
    </row>
    <row r="56" spans="1:10" ht="55.5" customHeight="1">
      <c r="A56" s="17">
        <v>105155</v>
      </c>
      <c r="B56" s="9" t="s">
        <v>401</v>
      </c>
      <c r="C56" s="9" t="s">
        <v>77</v>
      </c>
      <c r="D56" s="9" t="s">
        <v>205</v>
      </c>
      <c r="E56" s="17"/>
      <c r="F56" s="17">
        <f>0.105*0.087</f>
        <v>9.134999999999999E-3</v>
      </c>
      <c r="G56" s="17">
        <v>0.47</v>
      </c>
      <c r="H56" s="30">
        <v>15.927</v>
      </c>
      <c r="I56" s="21">
        <v>12.636999999999999</v>
      </c>
      <c r="J56" s="21">
        <v>9.8169999999999984</v>
      </c>
    </row>
    <row r="57" spans="1:10" ht="50.25" customHeight="1">
      <c r="A57" s="17">
        <v>105156</v>
      </c>
      <c r="B57" s="9" t="s">
        <v>401</v>
      </c>
      <c r="C57" s="9" t="s">
        <v>77</v>
      </c>
      <c r="D57" s="9" t="s">
        <v>206</v>
      </c>
      <c r="E57" s="17"/>
      <c r="F57" s="17">
        <f>0.101*0.092</f>
        <v>9.2919999999999999E-3</v>
      </c>
      <c r="G57" s="17">
        <v>0.4</v>
      </c>
      <c r="H57" s="30">
        <v>13.8584</v>
      </c>
      <c r="I57" s="21">
        <v>11.058400000000001</v>
      </c>
      <c r="J57" s="21">
        <v>8.6584000000000003</v>
      </c>
    </row>
    <row r="58" spans="1:10" ht="63.75" customHeight="1">
      <c r="A58" s="17">
        <v>105157</v>
      </c>
      <c r="B58" s="9" t="s">
        <v>400</v>
      </c>
      <c r="C58" s="9" t="s">
        <v>77</v>
      </c>
      <c r="D58" s="9" t="s">
        <v>207</v>
      </c>
      <c r="E58" s="17"/>
      <c r="F58" s="17">
        <f>0.059*0.091</f>
        <v>5.3689999999999996E-3</v>
      </c>
      <c r="G58" s="17">
        <v>0.4</v>
      </c>
      <c r="H58" s="30">
        <v>13.0738</v>
      </c>
      <c r="I58" s="21">
        <v>10.273800000000001</v>
      </c>
      <c r="J58" s="21">
        <v>7.873800000000001</v>
      </c>
    </row>
    <row r="59" spans="1:10" ht="57.75" customHeight="1">
      <c r="A59" s="17">
        <v>105158</v>
      </c>
      <c r="B59" s="9" t="s">
        <v>400</v>
      </c>
      <c r="C59" s="9" t="s">
        <v>77</v>
      </c>
      <c r="D59" s="9" t="s">
        <v>208</v>
      </c>
      <c r="E59" s="17"/>
      <c r="F59" s="17">
        <f>0.09*0.082</f>
        <v>7.3800000000000003E-3</v>
      </c>
      <c r="G59" s="17">
        <v>0.36</v>
      </c>
      <c r="H59" s="30">
        <v>12.276</v>
      </c>
      <c r="I59" s="21">
        <v>9.7560000000000002</v>
      </c>
      <c r="J59" s="21">
        <v>7.5960000000000001</v>
      </c>
    </row>
    <row r="60" spans="1:10" ht="54.75" customHeight="1">
      <c r="A60" s="17">
        <v>105159</v>
      </c>
      <c r="B60" s="9" t="s">
        <v>400</v>
      </c>
      <c r="C60" s="9" t="s">
        <v>77</v>
      </c>
      <c r="D60" s="9" t="s">
        <v>209</v>
      </c>
      <c r="E60" s="17"/>
      <c r="F60" s="17">
        <f>0.095*0.084</f>
        <v>7.980000000000001E-3</v>
      </c>
      <c r="G60" s="17">
        <v>0.44</v>
      </c>
      <c r="H60" s="30">
        <v>14.795999999999999</v>
      </c>
      <c r="I60" s="21">
        <v>11.715999999999999</v>
      </c>
      <c r="J60" s="21">
        <v>9.0760000000000005</v>
      </c>
    </row>
    <row r="61" spans="1:10" ht="54" customHeight="1">
      <c r="A61" s="17">
        <v>105160</v>
      </c>
      <c r="B61" s="9" t="s">
        <v>400</v>
      </c>
      <c r="C61" s="9" t="s">
        <v>77</v>
      </c>
      <c r="D61" s="9" t="s">
        <v>210</v>
      </c>
      <c r="E61" s="17"/>
      <c r="F61" s="17">
        <f>0.068*0.087</f>
        <v>5.9160000000000003E-3</v>
      </c>
      <c r="G61" s="17">
        <v>0.32</v>
      </c>
      <c r="H61" s="30">
        <v>10.783199999999999</v>
      </c>
      <c r="I61" s="21">
        <v>8.5432000000000006</v>
      </c>
      <c r="J61" s="21">
        <v>6.6232000000000006</v>
      </c>
    </row>
    <row r="62" spans="1:10" ht="68.25" customHeight="1">
      <c r="A62" s="17">
        <v>105161</v>
      </c>
      <c r="B62" s="9" t="s">
        <v>400</v>
      </c>
      <c r="C62" s="9" t="s">
        <v>77</v>
      </c>
      <c r="D62" s="9" t="s">
        <v>211</v>
      </c>
      <c r="E62" s="17"/>
      <c r="F62" s="17">
        <f>0.048*0.089</f>
        <v>4.2719999999999998E-3</v>
      </c>
      <c r="G62" s="17">
        <v>0.32</v>
      </c>
      <c r="H62" s="30">
        <v>10.4544</v>
      </c>
      <c r="I62" s="21">
        <v>8.2143999999999995</v>
      </c>
      <c r="J62" s="21">
        <v>6.2944000000000004</v>
      </c>
    </row>
    <row r="63" spans="1:10" ht="47.25" customHeight="1">
      <c r="A63" s="17">
        <v>105162</v>
      </c>
      <c r="B63" s="9" t="s">
        <v>400</v>
      </c>
      <c r="C63" s="9" t="s">
        <v>77</v>
      </c>
      <c r="D63" s="9" t="s">
        <v>212</v>
      </c>
      <c r="E63" s="17"/>
      <c r="F63" s="17">
        <f>0.105*0.069</f>
        <v>7.2450000000000006E-3</v>
      </c>
      <c r="G63" s="17">
        <v>0.45</v>
      </c>
      <c r="H63" s="30">
        <v>14.949</v>
      </c>
      <c r="I63" s="21">
        <v>11.798999999999999</v>
      </c>
      <c r="J63" s="21">
        <v>9.0990000000000002</v>
      </c>
    </row>
    <row r="64" spans="1:10" ht="81.75" customHeight="1">
      <c r="A64" s="17">
        <v>105163</v>
      </c>
      <c r="B64" s="9" t="s">
        <v>400</v>
      </c>
      <c r="C64" s="9" t="s">
        <v>77</v>
      </c>
      <c r="D64" s="9" t="s">
        <v>213</v>
      </c>
      <c r="E64" s="17"/>
      <c r="F64" s="17">
        <f>0.038*0.094</f>
        <v>3.5720000000000001E-3</v>
      </c>
      <c r="G64" s="17">
        <v>0.28999999999999998</v>
      </c>
      <c r="H64" s="30">
        <v>12</v>
      </c>
      <c r="I64" s="21">
        <v>8</v>
      </c>
      <c r="J64" s="21">
        <v>5.6444000000000001</v>
      </c>
    </row>
    <row r="65" spans="1:10" ht="72.75" customHeight="1">
      <c r="A65" s="17">
        <v>105164</v>
      </c>
      <c r="B65" s="9" t="s">
        <v>400</v>
      </c>
      <c r="C65" s="9" t="s">
        <v>77</v>
      </c>
      <c r="D65" s="9" t="s">
        <v>214</v>
      </c>
      <c r="E65" s="17"/>
      <c r="F65" s="17">
        <f>0.067*0.092</f>
        <v>6.1640000000000002E-3</v>
      </c>
      <c r="G65" s="17">
        <v>0.49</v>
      </c>
      <c r="H65" s="30">
        <v>15.9328</v>
      </c>
      <c r="I65" s="21">
        <v>12.502800000000001</v>
      </c>
      <c r="J65" s="21">
        <v>9.5627999999999993</v>
      </c>
    </row>
    <row r="66" spans="1:10" ht="72.75" customHeight="1">
      <c r="A66" s="17">
        <v>105165</v>
      </c>
      <c r="B66" s="9" t="s">
        <v>399</v>
      </c>
      <c r="C66" s="9" t="s">
        <v>77</v>
      </c>
      <c r="D66" s="9" t="s">
        <v>215</v>
      </c>
      <c r="E66" s="17"/>
      <c r="F66" s="17">
        <f>0.074*0.057</f>
        <v>4.2179999999999995E-3</v>
      </c>
      <c r="G66" s="17">
        <v>0.33</v>
      </c>
      <c r="H66" s="30">
        <v>10.743600000000001</v>
      </c>
      <c r="I66" s="21">
        <v>8.4336000000000002</v>
      </c>
      <c r="J66" s="21">
        <v>6.4535999999999998</v>
      </c>
    </row>
    <row r="67" spans="1:10" ht="72.75" customHeight="1">
      <c r="A67" s="17">
        <v>105166</v>
      </c>
      <c r="B67" s="9" t="s">
        <v>399</v>
      </c>
      <c r="C67" s="9" t="s">
        <v>77</v>
      </c>
      <c r="D67" s="9" t="s">
        <v>216</v>
      </c>
      <c r="E67" s="17"/>
      <c r="F67" s="17">
        <f>0.08*0.057</f>
        <v>4.5600000000000007E-3</v>
      </c>
      <c r="G67" s="17">
        <v>0.42</v>
      </c>
      <c r="H67" s="30">
        <v>13.512</v>
      </c>
      <c r="I67" s="21">
        <v>10.572000000000001</v>
      </c>
      <c r="J67" s="21">
        <v>8.0519999999999996</v>
      </c>
    </row>
    <row r="68" spans="1:10" ht="70.5" customHeight="1">
      <c r="A68" s="17">
        <v>105167</v>
      </c>
      <c r="B68" s="9" t="s">
        <v>399</v>
      </c>
      <c r="C68" s="9" t="s">
        <v>77</v>
      </c>
      <c r="D68" s="9" t="s">
        <v>217</v>
      </c>
      <c r="E68" s="17"/>
      <c r="F68" s="17">
        <f>0.073*0.051</f>
        <v>3.7229999999999993E-3</v>
      </c>
      <c r="G68" s="17">
        <v>0.32</v>
      </c>
      <c r="H68" s="30">
        <v>10.3446</v>
      </c>
      <c r="I68" s="21">
        <v>8.1045999999999996</v>
      </c>
      <c r="J68" s="21">
        <v>6.1846000000000005</v>
      </c>
    </row>
    <row r="69" spans="1:10" ht="70.5" customHeight="1">
      <c r="A69" s="17">
        <v>105168</v>
      </c>
      <c r="B69" s="9" t="s">
        <v>399</v>
      </c>
      <c r="C69" s="9" t="s">
        <v>77</v>
      </c>
      <c r="D69" s="9" t="s">
        <v>218</v>
      </c>
      <c r="E69" s="17"/>
      <c r="F69" s="17">
        <f>0.08*0.077</f>
        <v>6.1599999999999997E-3</v>
      </c>
      <c r="G69" s="17">
        <v>0.56999999999999995</v>
      </c>
      <c r="H69" s="30">
        <v>18.331999999999997</v>
      </c>
      <c r="I69" s="21">
        <v>14.341999999999999</v>
      </c>
      <c r="J69" s="21">
        <v>10.921999999999999</v>
      </c>
    </row>
    <row r="70" spans="1:10" ht="53.25" customHeight="1">
      <c r="A70" s="17">
        <v>105169</v>
      </c>
      <c r="B70" s="9" t="s">
        <v>399</v>
      </c>
      <c r="C70" s="9" t="s">
        <v>77</v>
      </c>
      <c r="D70" s="9" t="s">
        <v>219</v>
      </c>
      <c r="E70" s="17"/>
      <c r="F70" s="17">
        <f>0.076*0.063</f>
        <v>4.7879999999999997E-3</v>
      </c>
      <c r="G70" s="17">
        <v>0.4</v>
      </c>
      <c r="H70" s="30">
        <v>12.957599999999999</v>
      </c>
      <c r="I70" s="21">
        <v>10.1576</v>
      </c>
      <c r="J70" s="21">
        <v>7.7576000000000009</v>
      </c>
    </row>
    <row r="71" spans="1:10" ht="63" customHeight="1">
      <c r="A71" s="17">
        <v>105170</v>
      </c>
      <c r="B71" s="9" t="s">
        <v>398</v>
      </c>
      <c r="C71" s="9" t="s">
        <v>77</v>
      </c>
      <c r="D71" s="9" t="s">
        <v>220</v>
      </c>
      <c r="E71" s="17"/>
      <c r="F71" s="17">
        <f>0.109*0.06</f>
        <v>6.5399999999999998E-3</v>
      </c>
      <c r="G71" s="17">
        <v>0.64</v>
      </c>
      <c r="H71" s="30">
        <v>20.507999999999999</v>
      </c>
      <c r="I71" s="21">
        <v>16.028000000000002</v>
      </c>
      <c r="J71" s="21">
        <v>12.188000000000001</v>
      </c>
    </row>
    <row r="72" spans="1:10" ht="44.25" customHeight="1">
      <c r="A72" s="17">
        <v>105171</v>
      </c>
      <c r="B72" s="9" t="s">
        <v>393</v>
      </c>
      <c r="C72" s="9" t="s">
        <v>77</v>
      </c>
      <c r="D72" s="9" t="s">
        <v>221</v>
      </c>
      <c r="E72" s="17"/>
      <c r="F72" s="17">
        <f>0.113*0.038</f>
        <v>4.2940000000000001E-3</v>
      </c>
      <c r="G72" s="17">
        <v>0.27</v>
      </c>
      <c r="H72" s="30">
        <v>10</v>
      </c>
      <c r="I72" s="21">
        <v>7.0688000000000013</v>
      </c>
      <c r="J72" s="21">
        <v>5.4488000000000003</v>
      </c>
    </row>
    <row r="73" spans="1:10" ht="51" customHeight="1">
      <c r="A73" s="17">
        <v>105172</v>
      </c>
      <c r="B73" s="9" t="s">
        <v>393</v>
      </c>
      <c r="C73" s="9" t="s">
        <v>77</v>
      </c>
      <c r="D73" s="9" t="s">
        <v>222</v>
      </c>
      <c r="E73" s="17"/>
      <c r="F73" s="17">
        <f>0.081*0.039</f>
        <v>3.1589999999999999E-3</v>
      </c>
      <c r="G73" s="17">
        <v>0.23</v>
      </c>
      <c r="H73" s="30">
        <v>10</v>
      </c>
      <c r="I73" s="21">
        <v>5.9218000000000002</v>
      </c>
      <c r="J73" s="21">
        <v>4.5418000000000003</v>
      </c>
    </row>
    <row r="74" spans="1:10" ht="83.25" customHeight="1">
      <c r="A74" s="17">
        <v>105173</v>
      </c>
      <c r="B74" s="9" t="s">
        <v>397</v>
      </c>
      <c r="C74" s="9" t="s">
        <v>77</v>
      </c>
      <c r="D74" s="9" t="s">
        <v>223</v>
      </c>
      <c r="E74" s="17"/>
      <c r="F74" s="17">
        <f>0.03*0.076</f>
        <v>2.2799999999999999E-3</v>
      </c>
      <c r="G74" s="17">
        <v>0.25</v>
      </c>
      <c r="H74" s="30">
        <v>10</v>
      </c>
      <c r="I74" s="21">
        <v>6.2059999999999995</v>
      </c>
      <c r="J74" s="21">
        <v>4.7059999999999995</v>
      </c>
    </row>
    <row r="75" spans="1:10" ht="42" customHeight="1">
      <c r="A75" s="17">
        <v>105174</v>
      </c>
      <c r="B75" s="9" t="s">
        <v>393</v>
      </c>
      <c r="C75" s="9" t="s">
        <v>77</v>
      </c>
      <c r="D75" s="9" t="s">
        <v>224</v>
      </c>
      <c r="E75" s="17"/>
      <c r="F75" s="17">
        <f>0.08*0.025</f>
        <v>2E-3</v>
      </c>
      <c r="G75" s="17">
        <v>0.22</v>
      </c>
      <c r="H75" s="30">
        <v>10</v>
      </c>
      <c r="I75" s="21">
        <v>5.46</v>
      </c>
      <c r="J75" s="21">
        <v>4.1400000000000006</v>
      </c>
    </row>
    <row r="76" spans="1:10" ht="60" customHeight="1">
      <c r="A76" s="17">
        <v>105175</v>
      </c>
      <c r="B76" s="9" t="s">
        <v>396</v>
      </c>
      <c r="C76" s="9" t="s">
        <v>77</v>
      </c>
      <c r="D76" s="9" t="s">
        <v>225</v>
      </c>
      <c r="E76" s="17"/>
      <c r="F76" s="17">
        <f>0.085*0.075</f>
        <v>6.3750000000000005E-3</v>
      </c>
      <c r="G76" s="17">
        <v>0.45</v>
      </c>
      <c r="H76" s="30">
        <v>14.775</v>
      </c>
      <c r="I76" s="21">
        <v>11.625</v>
      </c>
      <c r="J76" s="21">
        <v>8.9250000000000007</v>
      </c>
    </row>
    <row r="77" spans="1:10" ht="54" customHeight="1">
      <c r="A77" s="17">
        <v>105176</v>
      </c>
      <c r="B77" s="9" t="s">
        <v>393</v>
      </c>
      <c r="C77" s="9" t="s">
        <v>77</v>
      </c>
      <c r="D77" s="9" t="s">
        <v>226</v>
      </c>
      <c r="E77" s="17"/>
      <c r="F77" s="17">
        <f>0.077*0.039</f>
        <v>3.003E-3</v>
      </c>
      <c r="G77" s="17">
        <v>0.21</v>
      </c>
      <c r="H77" s="30">
        <v>6.9005999999999998</v>
      </c>
      <c r="I77" s="21">
        <v>5.4306000000000001</v>
      </c>
      <c r="J77" s="21">
        <v>4.1706000000000003</v>
      </c>
    </row>
    <row r="78" spans="1:10" ht="63.75" customHeight="1">
      <c r="A78" s="17">
        <v>105177</v>
      </c>
      <c r="B78" s="9" t="s">
        <v>395</v>
      </c>
      <c r="C78" s="9" t="s">
        <v>77</v>
      </c>
      <c r="D78" s="9" t="s">
        <v>227</v>
      </c>
      <c r="E78" s="17"/>
      <c r="F78" s="17">
        <f>0.069*0.067</f>
        <v>4.6230000000000004E-3</v>
      </c>
      <c r="G78" s="17">
        <v>0.28000000000000003</v>
      </c>
      <c r="H78" s="30">
        <v>9.3246000000000002</v>
      </c>
      <c r="I78" s="21">
        <v>7.3646000000000003</v>
      </c>
      <c r="J78" s="21">
        <v>5.6846000000000005</v>
      </c>
    </row>
    <row r="79" spans="1:10" ht="61.5" customHeight="1">
      <c r="A79" s="17">
        <v>105178</v>
      </c>
      <c r="B79" s="9" t="s">
        <v>393</v>
      </c>
      <c r="C79" s="9" t="s">
        <v>77</v>
      </c>
      <c r="D79" s="9" t="s">
        <v>228</v>
      </c>
      <c r="E79" s="17"/>
      <c r="F79" s="17">
        <f>0.06*0.075</f>
        <v>4.4999999999999997E-3</v>
      </c>
      <c r="G79" s="17">
        <v>0.32</v>
      </c>
      <c r="H79" s="30">
        <v>10.5</v>
      </c>
      <c r="I79" s="21">
        <v>8.26</v>
      </c>
      <c r="J79" s="21">
        <v>6.34</v>
      </c>
    </row>
    <row r="80" spans="1:10" ht="65.25" customHeight="1">
      <c r="A80" s="17">
        <v>105179</v>
      </c>
      <c r="B80" s="9" t="s">
        <v>394</v>
      </c>
      <c r="C80" s="9" t="s">
        <v>77</v>
      </c>
      <c r="D80" s="9" t="s">
        <v>229</v>
      </c>
      <c r="E80" s="17"/>
      <c r="F80" s="17">
        <f>0.068*0.067</f>
        <v>4.556000000000001E-3</v>
      </c>
      <c r="G80" s="17">
        <v>0.34</v>
      </c>
      <c r="H80" s="30">
        <v>11.111200000000002</v>
      </c>
      <c r="I80" s="21">
        <v>8.7312000000000012</v>
      </c>
      <c r="J80" s="21">
        <v>6.6912000000000003</v>
      </c>
    </row>
    <row r="81" spans="1:10" ht="62.25" customHeight="1">
      <c r="A81" s="17">
        <v>105180</v>
      </c>
      <c r="B81" s="9" t="s">
        <v>393</v>
      </c>
      <c r="C81" s="9" t="s">
        <v>77</v>
      </c>
      <c r="D81" s="9" t="s">
        <v>230</v>
      </c>
      <c r="E81" s="17"/>
      <c r="F81" s="17">
        <f>0.063*0.061</f>
        <v>3.8430000000000001E-3</v>
      </c>
      <c r="G81" s="17">
        <v>0.28999999999999998</v>
      </c>
      <c r="H81" s="30">
        <v>10</v>
      </c>
      <c r="I81" s="21">
        <v>7.4386000000000001</v>
      </c>
      <c r="J81" s="21">
        <v>5.6985999999999999</v>
      </c>
    </row>
    <row r="82" spans="1:10" ht="56.25" customHeight="1">
      <c r="A82" s="17">
        <v>105181</v>
      </c>
      <c r="B82" s="9" t="s">
        <v>392</v>
      </c>
      <c r="C82" s="9" t="s">
        <v>77</v>
      </c>
      <c r="D82" s="9" t="s">
        <v>231</v>
      </c>
      <c r="E82" s="17"/>
      <c r="F82" s="17">
        <f>0.08*0.051</f>
        <v>4.0799999999999994E-3</v>
      </c>
      <c r="G82" s="17">
        <v>0.73</v>
      </c>
      <c r="H82" s="30">
        <v>22.715999999999998</v>
      </c>
      <c r="I82" s="21">
        <v>17.605999999999998</v>
      </c>
      <c r="J82" s="21">
        <v>13.225999999999999</v>
      </c>
    </row>
    <row r="83" spans="1:10" ht="59.25" customHeight="1">
      <c r="A83" s="17">
        <v>105182</v>
      </c>
      <c r="B83" s="9" t="s">
        <v>391</v>
      </c>
      <c r="C83" s="9" t="s">
        <v>77</v>
      </c>
      <c r="D83" s="9" t="s">
        <v>232</v>
      </c>
      <c r="E83" s="17"/>
      <c r="F83" s="17">
        <f>0.062*0.054</f>
        <v>3.3479999999999998E-3</v>
      </c>
      <c r="G83" s="17">
        <v>0.2</v>
      </c>
      <c r="H83" s="30">
        <v>10</v>
      </c>
      <c r="I83" s="21">
        <v>5.2696000000000005</v>
      </c>
      <c r="J83" s="21">
        <v>4.0696000000000003</v>
      </c>
    </row>
    <row r="84" spans="1:10" ht="81" customHeight="1">
      <c r="A84" s="17">
        <v>105183</v>
      </c>
      <c r="B84" s="9" t="s">
        <v>390</v>
      </c>
      <c r="C84" s="9" t="s">
        <v>78</v>
      </c>
      <c r="D84" s="9" t="s">
        <v>368</v>
      </c>
      <c r="E84" s="17"/>
      <c r="F84" s="17"/>
      <c r="G84" s="17"/>
      <c r="H84" s="30">
        <v>27</v>
      </c>
      <c r="I84" s="21">
        <v>18.899999999999999</v>
      </c>
      <c r="J84" s="21">
        <v>13.5</v>
      </c>
    </row>
    <row r="85" spans="1:10" ht="78.75" customHeight="1">
      <c r="A85" s="17">
        <v>105184</v>
      </c>
      <c r="B85" s="9" t="s">
        <v>372</v>
      </c>
      <c r="C85" s="9" t="s">
        <v>77</v>
      </c>
      <c r="D85" s="9" t="s">
        <v>371</v>
      </c>
      <c r="E85" s="17"/>
      <c r="F85" s="17"/>
      <c r="G85" s="17"/>
      <c r="H85" s="30">
        <v>260</v>
      </c>
      <c r="I85" s="21"/>
      <c r="J85" s="21"/>
    </row>
    <row r="86" spans="1:10" ht="64.5" customHeight="1">
      <c r="A86" s="17">
        <v>105185</v>
      </c>
      <c r="B86" s="9" t="s">
        <v>378</v>
      </c>
      <c r="C86" s="9" t="s">
        <v>77</v>
      </c>
      <c r="D86" s="9" t="s">
        <v>379</v>
      </c>
      <c r="E86" s="3"/>
      <c r="F86" s="3"/>
      <c r="G86" s="3"/>
      <c r="H86" s="9" t="s">
        <v>380</v>
      </c>
      <c r="I86" s="3"/>
      <c r="J86" s="3"/>
    </row>
    <row r="87" spans="1:10" ht="57.75" customHeight="1">
      <c r="A87" s="17">
        <v>105186</v>
      </c>
      <c r="B87" s="9" t="s">
        <v>383</v>
      </c>
      <c r="C87" s="9" t="s">
        <v>77</v>
      </c>
      <c r="D87" s="9" t="s">
        <v>381</v>
      </c>
      <c r="E87" s="3"/>
      <c r="F87" s="3"/>
      <c r="G87" s="3"/>
      <c r="H87" s="9" t="s">
        <v>382</v>
      </c>
      <c r="I87" s="3"/>
      <c r="J87" s="3"/>
    </row>
    <row r="88" spans="1:10">
      <c r="D88" s="12"/>
    </row>
    <row r="89" spans="1:10">
      <c r="D89" s="12"/>
    </row>
    <row r="90" spans="1:10">
      <c r="D90" s="12"/>
    </row>
    <row r="91" spans="1:10">
      <c r="D91" s="12"/>
    </row>
    <row r="92" spans="1:10">
      <c r="D92" s="12"/>
    </row>
    <row r="93" spans="1:10">
      <c r="D93" s="12"/>
    </row>
    <row r="94" spans="1:10">
      <c r="D94" s="12"/>
    </row>
    <row r="95" spans="1:10">
      <c r="D95" s="12"/>
    </row>
    <row r="96" spans="1:10">
      <c r="D96" s="12"/>
    </row>
    <row r="97" spans="4:4">
      <c r="D97" s="12"/>
    </row>
    <row r="98" spans="4:4">
      <c r="D98" s="12"/>
    </row>
    <row r="99" spans="4:4">
      <c r="D99" s="12"/>
    </row>
    <row r="100" spans="4:4">
      <c r="D100" s="12"/>
    </row>
    <row r="101" spans="4:4">
      <c r="D101" s="12"/>
    </row>
    <row r="102" spans="4:4">
      <c r="D102" s="12"/>
    </row>
    <row r="103" spans="4:4">
      <c r="D103" s="12"/>
    </row>
    <row r="104" spans="4:4">
      <c r="D104" s="12"/>
    </row>
    <row r="105" spans="4:4">
      <c r="D105" s="12"/>
    </row>
    <row r="106" spans="4:4">
      <c r="D106" s="12"/>
    </row>
    <row r="107" spans="4:4">
      <c r="D107" s="12"/>
    </row>
    <row r="108" spans="4:4">
      <c r="D108" s="12"/>
    </row>
    <row r="109" spans="4:4">
      <c r="D109" s="12"/>
    </row>
    <row r="110" spans="4:4">
      <c r="D110" s="12"/>
    </row>
    <row r="111" spans="4:4">
      <c r="D111" s="12"/>
    </row>
    <row r="112" spans="4:4">
      <c r="D112" s="12"/>
    </row>
    <row r="113" spans="4:4">
      <c r="D113" s="12"/>
    </row>
    <row r="114" spans="4:4">
      <c r="D114" s="12"/>
    </row>
    <row r="115" spans="4:4">
      <c r="D115" s="12"/>
    </row>
    <row r="116" spans="4:4">
      <c r="D116" s="12"/>
    </row>
    <row r="117" spans="4:4">
      <c r="D117" s="12"/>
    </row>
    <row r="118" spans="4:4">
      <c r="D118" s="12"/>
    </row>
    <row r="119" spans="4:4">
      <c r="D119" s="12"/>
    </row>
    <row r="120" spans="4:4">
      <c r="D120" s="12"/>
    </row>
    <row r="121" spans="4:4">
      <c r="D121" s="12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J15"/>
  <sheetViews>
    <sheetView topLeftCell="A10" workbookViewId="0">
      <selection activeCell="E20" sqref="E20"/>
    </sheetView>
  </sheetViews>
  <sheetFormatPr defaultRowHeight="15"/>
  <cols>
    <col min="1" max="1" width="19.28515625" style="13" customWidth="1"/>
    <col min="2" max="2" width="22.7109375" style="16" customWidth="1"/>
    <col min="3" max="3" width="22.7109375" style="13" customWidth="1"/>
    <col min="4" max="4" width="13.5703125" style="12" customWidth="1"/>
    <col min="5" max="5" width="20.28515625" customWidth="1"/>
    <col min="6" max="7" width="0" hidden="1" customWidth="1"/>
    <col min="8" max="8" width="13.85546875" style="32" bestFit="1" customWidth="1"/>
    <col min="9" max="9" width="17.85546875" style="13" bestFit="1" customWidth="1"/>
    <col min="10" max="10" width="18.140625" style="13" bestFit="1" customWidth="1"/>
  </cols>
  <sheetData>
    <row r="1" spans="1:10">
      <c r="A1" s="14" t="s">
        <v>0</v>
      </c>
      <c r="B1" s="14" t="s">
        <v>1</v>
      </c>
      <c r="C1" s="14" t="s">
        <v>56</v>
      </c>
      <c r="D1" s="10" t="s">
        <v>2</v>
      </c>
      <c r="E1" s="14" t="s">
        <v>3</v>
      </c>
      <c r="F1" s="17"/>
      <c r="G1" s="17"/>
      <c r="H1" s="10" t="s">
        <v>127</v>
      </c>
      <c r="I1" s="22" t="s">
        <v>128</v>
      </c>
      <c r="J1" s="22" t="s">
        <v>129</v>
      </c>
    </row>
    <row r="2" spans="1:10" ht="85.5" customHeight="1">
      <c r="A2" s="17">
        <v>106101</v>
      </c>
      <c r="B2" s="17" t="s">
        <v>15</v>
      </c>
      <c r="C2" s="9" t="s">
        <v>78</v>
      </c>
      <c r="D2" s="9" t="s">
        <v>235</v>
      </c>
      <c r="E2" s="17"/>
      <c r="F2" s="17">
        <f>0.251*0.226</f>
        <v>5.6725999999999999E-2</v>
      </c>
      <c r="G2" s="17">
        <v>5.62</v>
      </c>
      <c r="H2" s="30">
        <v>208.04520000000002</v>
      </c>
      <c r="I2" s="21">
        <v>168.70520000000002</v>
      </c>
      <c r="J2" s="21">
        <v>129.36519999999999</v>
      </c>
    </row>
    <row r="3" spans="1:10" ht="89.25" customHeight="1">
      <c r="A3" s="17">
        <v>106102</v>
      </c>
      <c r="B3" s="17" t="s">
        <v>16</v>
      </c>
      <c r="C3" s="9" t="s">
        <v>78</v>
      </c>
      <c r="D3" s="9" t="s">
        <v>236</v>
      </c>
      <c r="E3" s="17"/>
      <c r="F3" s="17">
        <f>0.2*0.2</f>
        <v>4.0000000000000008E-2</v>
      </c>
      <c r="G3" s="17">
        <v>2.5</v>
      </c>
      <c r="H3" s="30">
        <v>60</v>
      </c>
      <c r="I3" s="21">
        <v>50</v>
      </c>
      <c r="J3" s="21">
        <v>40</v>
      </c>
    </row>
    <row r="4" spans="1:10" ht="91.5" customHeight="1">
      <c r="A4" s="17">
        <v>106103</v>
      </c>
      <c r="B4" s="17" t="s">
        <v>17</v>
      </c>
      <c r="C4" s="9" t="s">
        <v>78</v>
      </c>
      <c r="D4" s="9" t="s">
        <v>237</v>
      </c>
      <c r="E4" s="17"/>
      <c r="F4" s="17">
        <f>0.153*0.159</f>
        <v>2.4327000000000001E-2</v>
      </c>
      <c r="G4" s="17">
        <v>2.0699999999999998</v>
      </c>
      <c r="H4" s="30">
        <v>77.315399999999983</v>
      </c>
      <c r="I4" s="21">
        <v>62.825399999999995</v>
      </c>
      <c r="J4" s="21">
        <v>48.3354</v>
      </c>
    </row>
    <row r="5" spans="1:10" ht="69" customHeight="1">
      <c r="A5" s="17">
        <v>106104</v>
      </c>
      <c r="B5" s="17" t="s">
        <v>18</v>
      </c>
      <c r="C5" s="9" t="s">
        <v>78</v>
      </c>
      <c r="D5" s="9" t="s">
        <v>238</v>
      </c>
      <c r="E5" s="17"/>
      <c r="F5" s="17">
        <f>0.246*0.38</f>
        <v>9.3479999999999994E-2</v>
      </c>
      <c r="G5" s="17">
        <v>2.5499999999999998</v>
      </c>
      <c r="H5" s="30">
        <v>107.946</v>
      </c>
      <c r="I5" s="21">
        <v>90.095999999999989</v>
      </c>
      <c r="J5" s="21">
        <v>72.245999999999995</v>
      </c>
    </row>
    <row r="6" spans="1:10" ht="77.25" customHeight="1">
      <c r="A6" s="17">
        <v>106105</v>
      </c>
      <c r="B6" s="17"/>
      <c r="C6" s="9" t="s">
        <v>78</v>
      </c>
      <c r="D6" s="9" t="s">
        <v>334</v>
      </c>
      <c r="E6" s="17"/>
      <c r="F6" s="17">
        <f>0.14*0.14</f>
        <v>1.9600000000000003E-2</v>
      </c>
      <c r="G6" s="17">
        <v>0.46</v>
      </c>
      <c r="H6" s="30" t="s">
        <v>335</v>
      </c>
      <c r="I6" s="21">
        <v>16.8</v>
      </c>
      <c r="J6" s="21">
        <v>13.58</v>
      </c>
    </row>
    <row r="7" spans="1:10" ht="69" customHeight="1">
      <c r="A7" s="17">
        <v>106106</v>
      </c>
      <c r="B7" s="17"/>
      <c r="C7" s="9" t="s">
        <v>78</v>
      </c>
      <c r="D7" s="9" t="s">
        <v>239</v>
      </c>
      <c r="E7" s="17"/>
      <c r="F7" s="17">
        <f>0.25*0.25</f>
        <v>6.25E-2</v>
      </c>
      <c r="G7" s="17">
        <v>0.97</v>
      </c>
      <c r="H7" s="30">
        <v>46.449999999999996</v>
      </c>
      <c r="I7" s="21">
        <v>39.659999999999997</v>
      </c>
      <c r="J7" s="21">
        <v>32.870000000000005</v>
      </c>
    </row>
    <row r="8" spans="1:10" ht="81" customHeight="1">
      <c r="A8" s="17">
        <v>106107</v>
      </c>
      <c r="B8" s="17"/>
      <c r="C8" s="9" t="s">
        <v>78</v>
      </c>
      <c r="D8" s="9" t="s">
        <v>240</v>
      </c>
      <c r="E8" s="17"/>
      <c r="F8" s="17">
        <f>0.195*0.216</f>
        <v>4.2119999999999998E-2</v>
      </c>
      <c r="G8" s="17">
        <v>1.1499999999999999</v>
      </c>
      <c r="H8" s="30">
        <v>48.673999999999999</v>
      </c>
      <c r="I8" s="21">
        <v>40.623999999999995</v>
      </c>
      <c r="J8" s="21">
        <v>32.573999999999998</v>
      </c>
    </row>
    <row r="9" spans="1:10" ht="81.75" customHeight="1">
      <c r="A9" s="17">
        <v>106108</v>
      </c>
      <c r="B9" s="17"/>
      <c r="C9" s="9" t="s">
        <v>78</v>
      </c>
      <c r="D9" s="9" t="s">
        <v>241</v>
      </c>
      <c r="E9" s="17"/>
      <c r="F9" s="17">
        <f>0.256*0.309</f>
        <v>7.9104000000000008E-2</v>
      </c>
      <c r="G9" s="17">
        <v>1.1299999999999999</v>
      </c>
      <c r="H9" s="30">
        <v>55.370800000000003</v>
      </c>
      <c r="I9" s="21">
        <v>47.460799999999999</v>
      </c>
      <c r="J9" s="21">
        <v>39.550799999999995</v>
      </c>
    </row>
    <row r="10" spans="1:10" ht="75.75" customHeight="1">
      <c r="A10" s="17">
        <v>106109</v>
      </c>
      <c r="B10" s="17"/>
      <c r="C10" s="9" t="s">
        <v>78</v>
      </c>
      <c r="D10" s="9" t="s">
        <v>242</v>
      </c>
      <c r="E10" s="17"/>
      <c r="F10" s="17">
        <f>0.28*0.25</f>
        <v>7.0000000000000007E-2</v>
      </c>
      <c r="G10" s="17">
        <v>1.75</v>
      </c>
      <c r="H10" s="30">
        <v>75.25</v>
      </c>
      <c r="I10" s="21">
        <v>63</v>
      </c>
      <c r="J10" s="21">
        <v>50.75</v>
      </c>
    </row>
    <row r="11" spans="1:10" ht="75.75" customHeight="1">
      <c r="A11" s="17">
        <v>106110</v>
      </c>
      <c r="B11" s="17"/>
      <c r="C11" s="9" t="s">
        <v>78</v>
      </c>
      <c r="D11" s="9" t="s">
        <v>243</v>
      </c>
      <c r="E11" s="17"/>
      <c r="F11" s="17">
        <f>0.245*0.211</f>
        <v>5.1694999999999998E-2</v>
      </c>
      <c r="G11" s="17">
        <v>2.44</v>
      </c>
      <c r="H11" s="30">
        <v>95.73899999999999</v>
      </c>
      <c r="I11" s="21">
        <v>78.658999999999992</v>
      </c>
      <c r="J11" s="21">
        <v>61.579000000000001</v>
      </c>
    </row>
    <row r="12" spans="1:10" ht="76.5" customHeight="1">
      <c r="A12" s="17">
        <v>106111</v>
      </c>
      <c r="B12" s="17"/>
      <c r="C12" s="9" t="s">
        <v>78</v>
      </c>
      <c r="D12" s="9" t="s">
        <v>244</v>
      </c>
      <c r="E12" s="17"/>
      <c r="F12" s="17">
        <f>0.299*0.299</f>
        <v>8.9400999999999994E-2</v>
      </c>
      <c r="G12" s="17">
        <v>3.23</v>
      </c>
      <c r="H12" s="30">
        <v>130.93019999999999</v>
      </c>
      <c r="I12" s="21">
        <v>108.3202</v>
      </c>
      <c r="J12" s="21">
        <v>85.7102</v>
      </c>
    </row>
    <row r="13" spans="1:10" ht="80.25" customHeight="1">
      <c r="A13" s="17">
        <v>106112</v>
      </c>
      <c r="B13" s="17"/>
      <c r="C13" s="9" t="s">
        <v>77</v>
      </c>
      <c r="D13" s="9" t="s">
        <v>367</v>
      </c>
      <c r="E13" s="3"/>
      <c r="F13" s="3"/>
      <c r="G13" s="3"/>
      <c r="H13" s="9">
        <v>80</v>
      </c>
      <c r="I13" s="17">
        <v>56</v>
      </c>
      <c r="J13" s="17">
        <v>40</v>
      </c>
    </row>
    <row r="14" spans="1:10" ht="71.25" customHeight="1">
      <c r="A14" s="17">
        <v>106113</v>
      </c>
      <c r="B14" s="17" t="s">
        <v>373</v>
      </c>
      <c r="C14" s="9" t="s">
        <v>375</v>
      </c>
      <c r="D14" s="9" t="s">
        <v>376</v>
      </c>
      <c r="E14" s="3"/>
      <c r="F14" s="3"/>
      <c r="G14" s="3"/>
      <c r="H14" s="27">
        <v>105</v>
      </c>
      <c r="I14" s="28">
        <v>74</v>
      </c>
      <c r="J14" s="28">
        <v>52</v>
      </c>
    </row>
    <row r="15" spans="1:10" ht="75" customHeight="1">
      <c r="A15" s="17">
        <v>106114</v>
      </c>
      <c r="B15" s="17" t="s">
        <v>374</v>
      </c>
      <c r="C15" s="9" t="s">
        <v>375</v>
      </c>
      <c r="D15" s="9" t="s">
        <v>377</v>
      </c>
      <c r="E15" s="3"/>
      <c r="F15" s="3"/>
      <c r="G15" s="3"/>
      <c r="H15" s="27">
        <v>166</v>
      </c>
      <c r="I15" s="28">
        <v>116</v>
      </c>
      <c r="J15" s="28">
        <v>85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4"/>
  <sheetViews>
    <sheetView workbookViewId="0">
      <selection activeCell="F1" sqref="F1:H1"/>
    </sheetView>
  </sheetViews>
  <sheetFormatPr defaultRowHeight="15"/>
  <cols>
    <col min="1" max="1" width="19.140625" customWidth="1"/>
    <col min="2" max="2" width="17.5703125" customWidth="1"/>
    <col min="3" max="3" width="15.7109375" customWidth="1"/>
    <col min="4" max="4" width="13.42578125" customWidth="1"/>
    <col min="5" max="5" width="20.140625" customWidth="1"/>
    <col min="6" max="6" width="13.85546875" bestFit="1" customWidth="1"/>
    <col min="7" max="7" width="17.85546875" bestFit="1" customWidth="1"/>
    <col min="8" max="8" width="18.140625" bestFit="1" customWidth="1"/>
  </cols>
  <sheetData>
    <row r="1" spans="1:8">
      <c r="A1" s="14" t="s">
        <v>0</v>
      </c>
      <c r="B1" s="14" t="s">
        <v>1</v>
      </c>
      <c r="C1" s="14" t="s">
        <v>56</v>
      </c>
      <c r="D1" s="14" t="s">
        <v>2</v>
      </c>
      <c r="E1" s="14" t="s">
        <v>3</v>
      </c>
      <c r="F1" s="14" t="s">
        <v>127</v>
      </c>
      <c r="G1" s="22" t="s">
        <v>128</v>
      </c>
      <c r="H1" s="22" t="s">
        <v>129</v>
      </c>
    </row>
    <row r="2" spans="1:8" ht="94.5" customHeight="1">
      <c r="A2" s="17">
        <v>107101</v>
      </c>
      <c r="B2" s="17"/>
      <c r="C2" s="9" t="s">
        <v>84</v>
      </c>
      <c r="D2" s="17" t="s">
        <v>245</v>
      </c>
      <c r="E2" s="17"/>
      <c r="F2" s="17">
        <v>250</v>
      </c>
      <c r="G2" s="17">
        <v>230</v>
      </c>
      <c r="H2" s="17">
        <v>200</v>
      </c>
    </row>
    <row r="3" spans="1:8" ht="105" customHeight="1">
      <c r="A3" s="17">
        <v>107102</v>
      </c>
      <c r="B3" s="17"/>
      <c r="C3" s="9" t="s">
        <v>78</v>
      </c>
      <c r="D3" s="17" t="s">
        <v>246</v>
      </c>
      <c r="E3" s="17"/>
      <c r="F3" s="17">
        <v>200</v>
      </c>
      <c r="G3" s="17">
        <v>180</v>
      </c>
      <c r="H3" s="17">
        <v>150</v>
      </c>
    </row>
    <row r="4" spans="1:8" ht="99" customHeight="1">
      <c r="A4" s="17">
        <v>107103</v>
      </c>
      <c r="B4" s="17"/>
      <c r="C4" s="9" t="s">
        <v>83</v>
      </c>
      <c r="D4" s="17" t="s">
        <v>246</v>
      </c>
      <c r="E4" s="17"/>
      <c r="F4" s="17">
        <v>230</v>
      </c>
      <c r="G4" s="17">
        <v>200</v>
      </c>
      <c r="H4" s="17">
        <v>180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бижутерия</vt:lpstr>
      <vt:lpstr>бирки</vt:lpstr>
      <vt:lpstr>брелоки</vt:lpstr>
      <vt:lpstr>буквы</vt:lpstr>
      <vt:lpstr>визитки, карточки, таблички</vt:lpstr>
      <vt:lpstr>гравировка</vt:lpstr>
      <vt:lpstr>декупаж и роспись</vt:lpstr>
      <vt:lpstr>заготовки для часов</vt:lpstr>
      <vt:lpstr>календари</vt:lpstr>
      <vt:lpstr>магниты</vt:lpstr>
      <vt:lpstr>наградная продукция</vt:lpstr>
      <vt:lpstr>подносы подставки</vt:lpstr>
      <vt:lpstr>ресторанная продукция</vt:lpstr>
      <vt:lpstr>свадебные аксессуары</vt:lpstr>
      <vt:lpstr>сувенирная продукция</vt:lpstr>
      <vt:lpstr>товары для детей</vt:lpstr>
      <vt:lpstr>чайные домики</vt:lpstr>
      <vt:lpstr>шкатулки</vt:lpstr>
      <vt:lpstr>новый год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2014-04-02T07:51:35Z</dcterms:modified>
</cp:coreProperties>
</file>